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127"/>
  <workbookPr defaultThemeVersion="124226"/>
  <mc:AlternateContent xmlns:mc="http://schemas.openxmlformats.org/markup-compatibility/2006">
    <mc:Choice Requires="x15">
      <x15ac:absPath xmlns:x15ac="http://schemas.microsoft.com/office/spreadsheetml/2010/11/ac" url="D:\CÁ NHÂN\CHẾ ĐỘ HĐND\KỲ HỌP THỨ BA (CHUYÊN ĐỀ)\Tài liệu đã ban hành\"/>
    </mc:Choice>
  </mc:AlternateContent>
  <xr:revisionPtr revIDLastSave="0" documentId="8_{A766A64A-E70B-4644-9B4F-47416568BED6}" xr6:coauthVersionLast="47" xr6:coauthVersionMax="47" xr10:uidLastSave="{00000000-0000-0000-0000-000000000000}"/>
  <bookViews>
    <workbookView xWindow="-110" yWindow="-110" windowWidth="19420" windowHeight="10300" tabRatio="900" firstSheet="5" activeTab="5" xr2:uid="{00000000-000D-0000-FFFF-FFFF00000000}"/>
  </bookViews>
  <sheets>
    <sheet name="PL1" sheetId="4" state="hidden" r:id="rId1"/>
    <sheet name="Biểu đc DA cũ" sheetId="5" state="hidden" r:id="rId2"/>
    <sheet name="Biểu ĐC DA theo PA thu hồi" sheetId="11" state="hidden" r:id="rId3"/>
    <sheet name="Đc chủ ĐT PA thu hồi PA1" sheetId="1" state="hidden" r:id="rId4"/>
    <sheet name="ĐC SN sang ĐT PA 1" sheetId="13" state="hidden" r:id="rId5"/>
    <sheet name="Biểu điều chỉnh DA" sheetId="14" r:id="rId6"/>
    <sheet name="ĐC SN-ĐT PA2" sheetId="15" state="hidden" r:id="rId7"/>
    <sheet name="Thuyết minh 1" sheetId="8" state="hidden" r:id="rId8"/>
    <sheet name="Thuyết minh 2" sheetId="9" state="hidden" r:id="rId9"/>
    <sheet name="Thuyết minh 3" sheetId="10" state="hidden" r:id="rId10"/>
    <sheet name="B3 NTM" sheetId="3" state="hidden" r:id="rId11"/>
  </sheets>
  <definedNames>
    <definedName name="_xlnm.Print_Titles" localSheetId="1">'Biểu đc DA cũ'!$5:$8</definedName>
    <definedName name="_xlnm.Print_Titles" localSheetId="5">'Biểu điều chỉnh DA'!$5:$8</definedName>
    <definedName name="_xlnm.Print_Titles" localSheetId="3">'Đc chủ ĐT PA thu hồi PA1'!$5:$9</definedName>
    <definedName name="_xlnm.Print_Titles" localSheetId="6">'ĐC SN-ĐT PA2'!$5:$8</definedName>
    <definedName name="_xlnm.Print_Titles" localSheetId="7">'Thuyết minh 1'!$5:$8</definedName>
    <definedName name="_xlnm.Print_Titles" localSheetId="8">'Thuyết minh 2'!$5:$8</definedName>
    <definedName name="_xlnm.Print_Titles" localSheetId="9">'Thuyết minh 3'!$5:$8</definedName>
    <definedName name="_xlnm.Print_Area" localSheetId="5">'Biểu điều chỉnh DA'!$A$1:$O$43</definedName>
    <definedName name="_xlnm.Print_Area" localSheetId="9">'Thuyết minh 3'!$A$1:$G$27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9" i="14" l="1"/>
  <c r="D27" i="14" l="1"/>
  <c r="E27" i="14"/>
  <c r="G27" i="14"/>
  <c r="H27" i="14"/>
  <c r="J27" i="14"/>
  <c r="K27" i="14"/>
  <c r="M29" i="14"/>
  <c r="N29" i="14"/>
  <c r="I29" i="14"/>
  <c r="F29" i="14"/>
  <c r="C29" i="14"/>
  <c r="L29" i="14" l="1"/>
  <c r="G16" i="14" l="1"/>
  <c r="N19" i="14"/>
  <c r="M19" i="14"/>
  <c r="D17" i="14"/>
  <c r="E17" i="14"/>
  <c r="H17" i="14"/>
  <c r="J17" i="14"/>
  <c r="K17" i="14"/>
  <c r="I19" i="14"/>
  <c r="F19" i="14"/>
  <c r="C19" i="14"/>
  <c r="L19" i="14" l="1"/>
  <c r="M16" i="14"/>
  <c r="M15" i="14" s="1"/>
  <c r="J43" i="14"/>
  <c r="D39" i="14" l="1"/>
  <c r="E39" i="14"/>
  <c r="G39" i="14"/>
  <c r="H39" i="14"/>
  <c r="J39" i="14"/>
  <c r="K39" i="14"/>
  <c r="D42" i="14"/>
  <c r="D41" i="14" s="1"/>
  <c r="E42" i="14"/>
  <c r="E41" i="14" s="1"/>
  <c r="G42" i="14"/>
  <c r="G41" i="14" s="1"/>
  <c r="H42" i="14"/>
  <c r="H41" i="14" s="1"/>
  <c r="J42" i="14"/>
  <c r="J41" i="14" s="1"/>
  <c r="K42" i="14"/>
  <c r="K41" i="14" s="1"/>
  <c r="N43" i="14"/>
  <c r="N42" i="14" s="1"/>
  <c r="N41" i="14" s="1"/>
  <c r="M43" i="14"/>
  <c r="I43" i="14"/>
  <c r="I42" i="14" s="1"/>
  <c r="I41" i="14" s="1"/>
  <c r="F43" i="14"/>
  <c r="F42" i="14" s="1"/>
  <c r="F41" i="14" s="1"/>
  <c r="C43" i="14"/>
  <c r="C42" i="14" s="1"/>
  <c r="C41" i="14" s="1"/>
  <c r="M40" i="14"/>
  <c r="I40" i="14"/>
  <c r="I39" i="14" s="1"/>
  <c r="F40" i="14"/>
  <c r="F39" i="14" s="1"/>
  <c r="C40" i="14"/>
  <c r="C39" i="14" s="1"/>
  <c r="N40" i="14"/>
  <c r="N39" i="14" s="1"/>
  <c r="M39" i="14" l="1"/>
  <c r="L40" i="14"/>
  <c r="L39" i="14" s="1"/>
  <c r="M42" i="14"/>
  <c r="M41" i="14" s="1"/>
  <c r="L43" i="14"/>
  <c r="L42" i="14" s="1"/>
  <c r="L41" i="14" s="1"/>
  <c r="N28" i="14"/>
  <c r="N27" i="14" s="1"/>
  <c r="M28" i="14"/>
  <c r="M27" i="14" s="1"/>
  <c r="I28" i="14"/>
  <c r="I27" i="14" s="1"/>
  <c r="F28" i="14"/>
  <c r="F27" i="14" s="1"/>
  <c r="C28" i="14"/>
  <c r="C27" i="14" s="1"/>
  <c r="H38" i="14"/>
  <c r="M38" i="14"/>
  <c r="N32" i="14"/>
  <c r="I32" i="14"/>
  <c r="G32" i="14"/>
  <c r="M32" i="14" s="1"/>
  <c r="L32" i="14" s="1"/>
  <c r="C32" i="14"/>
  <c r="G34" i="14"/>
  <c r="G33" i="14" s="1"/>
  <c r="G31" i="14" s="1"/>
  <c r="N35" i="14"/>
  <c r="F35" i="14"/>
  <c r="C35" i="14"/>
  <c r="D33" i="14"/>
  <c r="D31" i="14" s="1"/>
  <c r="E33" i="14"/>
  <c r="E31" i="14" s="1"/>
  <c r="H33" i="14"/>
  <c r="H31" i="14" s="1"/>
  <c r="K33" i="14"/>
  <c r="G18" i="14"/>
  <c r="G17" i="14" s="1"/>
  <c r="G13" i="14"/>
  <c r="C16" i="14"/>
  <c r="C15" i="14" s="1"/>
  <c r="D15" i="14"/>
  <c r="E15" i="14"/>
  <c r="G15" i="14"/>
  <c r="H15" i="14"/>
  <c r="J15" i="14"/>
  <c r="K15" i="14"/>
  <c r="C18" i="14"/>
  <c r="C17" i="14" s="1"/>
  <c r="D21" i="14"/>
  <c r="D20" i="14" s="1"/>
  <c r="E21" i="14"/>
  <c r="E20" i="14" s="1"/>
  <c r="G21" i="14"/>
  <c r="H21" i="14"/>
  <c r="J21" i="14"/>
  <c r="K21" i="14"/>
  <c r="C23" i="14"/>
  <c r="C24" i="14"/>
  <c r="C25" i="14"/>
  <c r="C26" i="14"/>
  <c r="C22" i="14"/>
  <c r="C34" i="14"/>
  <c r="D37" i="14"/>
  <c r="E37" i="14"/>
  <c r="E36" i="14" s="1"/>
  <c r="G37" i="14"/>
  <c r="G36" i="14" s="1"/>
  <c r="J37" i="14"/>
  <c r="K37" i="14"/>
  <c r="K36" i="14" s="1"/>
  <c r="D36" i="14"/>
  <c r="J36" i="14"/>
  <c r="C38" i="14"/>
  <c r="I38" i="14"/>
  <c r="I37" i="14" s="1"/>
  <c r="I36" i="14" s="1"/>
  <c r="N34" i="14"/>
  <c r="I34" i="14"/>
  <c r="N26" i="14"/>
  <c r="M26" i="14"/>
  <c r="I26" i="14"/>
  <c r="F26" i="14"/>
  <c r="N25" i="14"/>
  <c r="M25" i="14"/>
  <c r="I25" i="14"/>
  <c r="F25" i="14"/>
  <c r="N24" i="14"/>
  <c r="M24" i="14"/>
  <c r="I24" i="14"/>
  <c r="F24" i="14"/>
  <c r="N23" i="14"/>
  <c r="M23" i="14"/>
  <c r="I23" i="14"/>
  <c r="F23" i="14"/>
  <c r="N22" i="14"/>
  <c r="N21" i="14" s="1"/>
  <c r="M22" i="14"/>
  <c r="I22" i="14"/>
  <c r="I21" i="14" s="1"/>
  <c r="F22" i="14"/>
  <c r="N18" i="14"/>
  <c r="N17" i="14" s="1"/>
  <c r="I18" i="14"/>
  <c r="I17" i="14" s="1"/>
  <c r="N16" i="14"/>
  <c r="N15" i="14" s="1"/>
  <c r="N14" i="14" s="1"/>
  <c r="I16" i="14"/>
  <c r="I15" i="14" s="1"/>
  <c r="F16" i="14"/>
  <c r="F15" i="14" s="1"/>
  <c r="N13" i="14"/>
  <c r="I13" i="14"/>
  <c r="N33" i="14" l="1"/>
  <c r="N31" i="14" s="1"/>
  <c r="N30" i="14" s="1"/>
  <c r="N38" i="14"/>
  <c r="H37" i="14"/>
  <c r="M13" i="14"/>
  <c r="L13" i="14" s="1"/>
  <c r="F13" i="14"/>
  <c r="L24" i="14"/>
  <c r="F34" i="14"/>
  <c r="F33" i="14" s="1"/>
  <c r="M34" i="14"/>
  <c r="L34" i="14" s="1"/>
  <c r="C21" i="14"/>
  <c r="C33" i="14"/>
  <c r="C31" i="14" s="1"/>
  <c r="C30" i="14" s="1"/>
  <c r="N20" i="14"/>
  <c r="K31" i="14"/>
  <c r="K30" i="14" s="1"/>
  <c r="C20" i="14"/>
  <c r="G20" i="14"/>
  <c r="H20" i="14"/>
  <c r="C37" i="14"/>
  <c r="C36" i="14" s="1"/>
  <c r="F21" i="14"/>
  <c r="F20" i="14" s="1"/>
  <c r="C14" i="14"/>
  <c r="J14" i="14"/>
  <c r="D14" i="14"/>
  <c r="J20" i="14"/>
  <c r="I14" i="14"/>
  <c r="K14" i="14"/>
  <c r="H14" i="14"/>
  <c r="E14" i="14"/>
  <c r="K20" i="14"/>
  <c r="I20" i="14"/>
  <c r="L28" i="14"/>
  <c r="L27" i="14" s="1"/>
  <c r="L26" i="14"/>
  <c r="L23" i="14"/>
  <c r="M21" i="14"/>
  <c r="M20" i="14" s="1"/>
  <c r="L16" i="14"/>
  <c r="L15" i="14" s="1"/>
  <c r="M37" i="14"/>
  <c r="M36" i="14" s="1"/>
  <c r="F38" i="14"/>
  <c r="F37" i="14" s="1"/>
  <c r="F36" i="14" s="1"/>
  <c r="L22" i="14"/>
  <c r="L25" i="14"/>
  <c r="G14" i="14"/>
  <c r="L38" i="14"/>
  <c r="L37" i="14" s="1"/>
  <c r="L36" i="14" s="1"/>
  <c r="F32" i="14"/>
  <c r="J33" i="14"/>
  <c r="J31" i="14" s="1"/>
  <c r="E30" i="14"/>
  <c r="G30" i="14"/>
  <c r="H30" i="14"/>
  <c r="D30" i="14"/>
  <c r="F18" i="14"/>
  <c r="M18" i="14"/>
  <c r="M17" i="14" s="1"/>
  <c r="M14" i="14" s="1"/>
  <c r="H36" i="14" l="1"/>
  <c r="N37" i="14"/>
  <c r="N36" i="14" s="1"/>
  <c r="F31" i="14"/>
  <c r="F17" i="14"/>
  <c r="F14" i="14" s="1"/>
  <c r="J30" i="14"/>
  <c r="M35" i="14"/>
  <c r="I35" i="14"/>
  <c r="I33" i="14" s="1"/>
  <c r="F30" i="14"/>
  <c r="L21" i="14"/>
  <c r="L20" i="14" s="1"/>
  <c r="L18" i="14"/>
  <c r="L17" i="14" l="1"/>
  <c r="L14" i="14" s="1"/>
  <c r="I31" i="14"/>
  <c r="I30" i="14" s="1"/>
  <c r="L35" i="14"/>
  <c r="L33" i="14" s="1"/>
  <c r="M33" i="14"/>
  <c r="M31" i="14" s="1"/>
  <c r="L31" i="14" l="1"/>
  <c r="L30" i="14" s="1"/>
  <c r="M30" i="14"/>
  <c r="N12" i="14" l="1"/>
  <c r="N11" i="14" s="1"/>
  <c r="M12" i="14"/>
  <c r="M11" i="14" s="1"/>
  <c r="I12" i="14"/>
  <c r="I11" i="14" s="1"/>
  <c r="F12" i="14"/>
  <c r="F11" i="14" s="1"/>
  <c r="D12" i="14"/>
  <c r="D11" i="14" s="1"/>
  <c r="E12" i="14"/>
  <c r="E11" i="14" s="1"/>
  <c r="G12" i="14"/>
  <c r="G11" i="14" s="1"/>
  <c r="H12" i="14"/>
  <c r="H11" i="14" s="1"/>
  <c r="J12" i="14"/>
  <c r="J11" i="14" s="1"/>
  <c r="K12" i="14"/>
  <c r="K11" i="14" s="1"/>
  <c r="C13" i="14"/>
  <c r="C12" i="14" s="1"/>
  <c r="C11" i="14" s="1"/>
  <c r="K10" i="14" l="1"/>
  <c r="K9" i="14" s="1"/>
  <c r="H10" i="14"/>
  <c r="H9" i="14" s="1"/>
  <c r="E10" i="14"/>
  <c r="E9" i="14" s="1"/>
  <c r="F10" i="14"/>
  <c r="F9" i="14" s="1"/>
  <c r="M10" i="14"/>
  <c r="M9" i="14" s="1"/>
  <c r="C10" i="14"/>
  <c r="C9" i="14" s="1"/>
  <c r="J10" i="14"/>
  <c r="J9" i="14" s="1"/>
  <c r="G10" i="14"/>
  <c r="G9" i="14" s="1"/>
  <c r="D10" i="14"/>
  <c r="D9" i="14" s="1"/>
  <c r="I10" i="14"/>
  <c r="I9" i="14" s="1"/>
  <c r="N10" i="14"/>
  <c r="N9" i="14" s="1"/>
  <c r="L12" i="14"/>
  <c r="L11" i="14" s="1"/>
  <c r="L10" i="14" l="1"/>
  <c r="L9" i="14" s="1"/>
  <c r="M111" i="15"/>
  <c r="M105" i="15"/>
  <c r="M106" i="15"/>
  <c r="M91" i="15"/>
  <c r="H183" i="15"/>
  <c r="G183" i="15"/>
  <c r="F183" i="15"/>
  <c r="D183" i="15"/>
  <c r="E183" i="15"/>
  <c r="C183" i="15"/>
  <c r="D115" i="15"/>
  <c r="D114" i="15" s="1"/>
  <c r="E115" i="15"/>
  <c r="E114" i="15" s="1"/>
  <c r="F115" i="15"/>
  <c r="F114" i="15" s="1"/>
  <c r="G115" i="15"/>
  <c r="G114" i="15" s="1"/>
  <c r="H115" i="15"/>
  <c r="H114" i="15" s="1"/>
  <c r="I115" i="15"/>
  <c r="I114" i="15" s="1"/>
  <c r="J115" i="15"/>
  <c r="J114" i="15" s="1"/>
  <c r="K115" i="15"/>
  <c r="K114" i="15" s="1"/>
  <c r="L115" i="15"/>
  <c r="L114" i="15" s="1"/>
  <c r="M115" i="15"/>
  <c r="M114" i="15" s="1"/>
  <c r="N115" i="15"/>
  <c r="N114" i="15" s="1"/>
  <c r="C115" i="15"/>
  <c r="C114" i="15" s="1"/>
  <c r="F99" i="15"/>
  <c r="L85" i="15"/>
  <c r="F76" i="15"/>
  <c r="F175" i="15"/>
  <c r="F174" i="15" s="1"/>
  <c r="D175" i="15"/>
  <c r="C175" i="15" s="1"/>
  <c r="C174" i="15" s="1"/>
  <c r="N174" i="15"/>
  <c r="H174" i="15"/>
  <c r="G174" i="15"/>
  <c r="E174" i="15"/>
  <c r="N173" i="15"/>
  <c r="M173" i="15"/>
  <c r="L173" i="15" s="1"/>
  <c r="C173" i="15"/>
  <c r="H172" i="15"/>
  <c r="G172" i="15"/>
  <c r="M172" i="15" s="1"/>
  <c r="C172" i="15"/>
  <c r="E171" i="15"/>
  <c r="D171" i="15"/>
  <c r="N169" i="15"/>
  <c r="M169" i="15"/>
  <c r="C169" i="15"/>
  <c r="N168" i="15"/>
  <c r="M168" i="15"/>
  <c r="C168" i="15"/>
  <c r="N167" i="15"/>
  <c r="M167" i="15"/>
  <c r="C167" i="15"/>
  <c r="M166" i="15"/>
  <c r="H166" i="15"/>
  <c r="F166" i="15" s="1"/>
  <c r="C166" i="15"/>
  <c r="M165" i="15"/>
  <c r="H165" i="15"/>
  <c r="F165" i="15" s="1"/>
  <c r="C165" i="15"/>
  <c r="M164" i="15"/>
  <c r="H164" i="15"/>
  <c r="N164" i="15" s="1"/>
  <c r="C164" i="15"/>
  <c r="M163" i="15"/>
  <c r="H163" i="15"/>
  <c r="C163" i="15"/>
  <c r="M162" i="15"/>
  <c r="H162" i="15"/>
  <c r="F162" i="15" s="1"/>
  <c r="C162" i="15"/>
  <c r="N161" i="15"/>
  <c r="M161" i="15"/>
  <c r="F161" i="15"/>
  <c r="C161" i="15"/>
  <c r="M160" i="15"/>
  <c r="H160" i="15"/>
  <c r="N160" i="15" s="1"/>
  <c r="C160" i="15"/>
  <c r="M159" i="15"/>
  <c r="H159" i="15"/>
  <c r="N159" i="15" s="1"/>
  <c r="C159" i="15"/>
  <c r="G158" i="15"/>
  <c r="E158" i="15"/>
  <c r="D158" i="15"/>
  <c r="M157" i="15"/>
  <c r="L157" i="15" s="1"/>
  <c r="C157" i="15"/>
  <c r="M156" i="15"/>
  <c r="L156" i="15" s="1"/>
  <c r="C156" i="15"/>
  <c r="M155" i="15"/>
  <c r="L155" i="15" s="1"/>
  <c r="C155" i="15"/>
  <c r="M154" i="15"/>
  <c r="L154" i="15" s="1"/>
  <c r="C154" i="15"/>
  <c r="M153" i="15"/>
  <c r="L153" i="15" s="1"/>
  <c r="C153" i="15"/>
  <c r="M152" i="15"/>
  <c r="F152" i="15"/>
  <c r="F151" i="15" s="1"/>
  <c r="F150" i="15" s="1"/>
  <c r="C152" i="15"/>
  <c r="N151" i="15"/>
  <c r="N150" i="15" s="1"/>
  <c r="H151" i="15"/>
  <c r="H150" i="15" s="1"/>
  <c r="G151" i="15"/>
  <c r="G150" i="15" s="1"/>
  <c r="E151" i="15"/>
  <c r="E150" i="15" s="1"/>
  <c r="D151" i="15"/>
  <c r="D150" i="15" s="1"/>
  <c r="M149" i="15"/>
  <c r="L149" i="15" s="1"/>
  <c r="C149" i="15"/>
  <c r="M148" i="15"/>
  <c r="L148" i="15" s="1"/>
  <c r="C148" i="15"/>
  <c r="M147" i="15"/>
  <c r="L147" i="15" s="1"/>
  <c r="C147" i="15"/>
  <c r="M146" i="15"/>
  <c r="L146" i="15" s="1"/>
  <c r="C146" i="15"/>
  <c r="M145" i="15"/>
  <c r="L145" i="15" s="1"/>
  <c r="C145" i="15"/>
  <c r="M144" i="15"/>
  <c r="L144" i="15" s="1"/>
  <c r="F144" i="15"/>
  <c r="C144" i="15"/>
  <c r="M143" i="15"/>
  <c r="L143" i="15" s="1"/>
  <c r="F143" i="15"/>
  <c r="C143" i="15"/>
  <c r="M142" i="15"/>
  <c r="L142" i="15" s="1"/>
  <c r="F142" i="15"/>
  <c r="C142" i="15"/>
  <c r="M141" i="15"/>
  <c r="L141" i="15" s="1"/>
  <c r="F141" i="15"/>
  <c r="C141" i="15"/>
  <c r="M140" i="15"/>
  <c r="L140" i="15" s="1"/>
  <c r="F140" i="15"/>
  <c r="C140" i="15"/>
  <c r="N139" i="15"/>
  <c r="N138" i="15" s="1"/>
  <c r="H139" i="15"/>
  <c r="H138" i="15" s="1"/>
  <c r="G139" i="15"/>
  <c r="G138" i="15" s="1"/>
  <c r="E139" i="15"/>
  <c r="E138" i="15" s="1"/>
  <c r="D139" i="15"/>
  <c r="D138" i="15" s="1"/>
  <c r="N137" i="15"/>
  <c r="M137" i="15"/>
  <c r="C137" i="15"/>
  <c r="N136" i="15"/>
  <c r="M136" i="15"/>
  <c r="L136" i="15" s="1"/>
  <c r="C136" i="15"/>
  <c r="N135" i="15"/>
  <c r="M135" i="15"/>
  <c r="C135" i="15"/>
  <c r="N134" i="15"/>
  <c r="M134" i="15"/>
  <c r="C134" i="15"/>
  <c r="N133" i="15"/>
  <c r="M133" i="15"/>
  <c r="C133" i="15"/>
  <c r="N132" i="15"/>
  <c r="M132" i="15"/>
  <c r="L132" i="15" s="1"/>
  <c r="C132" i="15"/>
  <c r="N131" i="15"/>
  <c r="M131" i="15"/>
  <c r="C131" i="15"/>
  <c r="N130" i="15"/>
  <c r="M130" i="15"/>
  <c r="C130" i="15"/>
  <c r="N129" i="15"/>
  <c r="M129" i="15"/>
  <c r="C129" i="15"/>
  <c r="N128" i="15"/>
  <c r="M128" i="15"/>
  <c r="L128" i="15" s="1"/>
  <c r="F128" i="15"/>
  <c r="F127" i="15" s="1"/>
  <c r="C128" i="15"/>
  <c r="H127" i="15"/>
  <c r="G127" i="15"/>
  <c r="E127" i="15"/>
  <c r="D127" i="15"/>
  <c r="N126" i="15"/>
  <c r="M126" i="15"/>
  <c r="C126" i="15"/>
  <c r="H125" i="15"/>
  <c r="G125" i="15"/>
  <c r="C125" i="15"/>
  <c r="H124" i="15"/>
  <c r="G124" i="15"/>
  <c r="C124" i="15"/>
  <c r="N123" i="15"/>
  <c r="M123" i="15"/>
  <c r="F123" i="15"/>
  <c r="C123" i="15"/>
  <c r="H122" i="15"/>
  <c r="G122" i="15"/>
  <c r="C122" i="15"/>
  <c r="H121" i="15"/>
  <c r="G121" i="15"/>
  <c r="C121" i="15"/>
  <c r="H120" i="15"/>
  <c r="G120" i="15"/>
  <c r="C120" i="15"/>
  <c r="E119" i="15"/>
  <c r="D119" i="15"/>
  <c r="C111" i="15"/>
  <c r="L111" i="15" s="1"/>
  <c r="G110" i="15"/>
  <c r="F110" i="15" s="1"/>
  <c r="C110" i="15"/>
  <c r="L110" i="15" s="1"/>
  <c r="N109" i="15"/>
  <c r="H109" i="15"/>
  <c r="E109" i="15"/>
  <c r="D109" i="15"/>
  <c r="F108" i="15"/>
  <c r="F107" i="15" s="1"/>
  <c r="D108" i="15"/>
  <c r="C108" i="15" s="1"/>
  <c r="L108" i="15" s="1"/>
  <c r="N107" i="15"/>
  <c r="H107" i="15"/>
  <c r="G107" i="15"/>
  <c r="E107" i="15"/>
  <c r="C106" i="15"/>
  <c r="L106" i="15" s="1"/>
  <c r="C105" i="15"/>
  <c r="L105" i="15" s="1"/>
  <c r="N104" i="15"/>
  <c r="E104" i="15"/>
  <c r="D104" i="15"/>
  <c r="N102" i="15"/>
  <c r="G102" i="15"/>
  <c r="M102" i="15" s="1"/>
  <c r="C102" i="15"/>
  <c r="C101" i="15" s="1"/>
  <c r="C100" i="15" s="1"/>
  <c r="H101" i="15"/>
  <c r="H100" i="15" s="1"/>
  <c r="E101" i="15"/>
  <c r="E100" i="15" s="1"/>
  <c r="D101" i="15"/>
  <c r="N99" i="15"/>
  <c r="M99" i="15"/>
  <c r="C99" i="15"/>
  <c r="N98" i="15"/>
  <c r="M98" i="15"/>
  <c r="C98" i="15"/>
  <c r="N97" i="15"/>
  <c r="G97" i="15"/>
  <c r="M97" i="15" s="1"/>
  <c r="L97" i="15" s="1"/>
  <c r="C97" i="15"/>
  <c r="F97" i="15" s="1"/>
  <c r="N96" i="15"/>
  <c r="M96" i="15"/>
  <c r="C96" i="15"/>
  <c r="N95" i="15"/>
  <c r="M95" i="15"/>
  <c r="C95" i="15"/>
  <c r="N94" i="15"/>
  <c r="M94" i="15"/>
  <c r="C94" i="15"/>
  <c r="N93" i="15"/>
  <c r="M93" i="15"/>
  <c r="F93" i="15"/>
  <c r="C93" i="15"/>
  <c r="H92" i="15"/>
  <c r="E92" i="15"/>
  <c r="D92" i="15"/>
  <c r="L91" i="15"/>
  <c r="L90" i="15" s="1"/>
  <c r="F91" i="15"/>
  <c r="F90" i="15" s="1"/>
  <c r="C91" i="15"/>
  <c r="N90" i="15"/>
  <c r="H90" i="15"/>
  <c r="G90" i="15"/>
  <c r="E90" i="15"/>
  <c r="D90" i="15"/>
  <c r="C90" i="15"/>
  <c r="M89" i="15"/>
  <c r="L89" i="15" s="1"/>
  <c r="F89" i="15"/>
  <c r="C89" i="15"/>
  <c r="M88" i="15"/>
  <c r="L88" i="15" s="1"/>
  <c r="F88" i="15"/>
  <c r="C88" i="15"/>
  <c r="N87" i="15"/>
  <c r="H87" i="15"/>
  <c r="G87" i="15"/>
  <c r="E87" i="15"/>
  <c r="D87" i="15"/>
  <c r="M85" i="15"/>
  <c r="M84" i="15"/>
  <c r="C84" i="15"/>
  <c r="L84" i="15" s="1"/>
  <c r="M83" i="15"/>
  <c r="C83" i="15"/>
  <c r="L83" i="15" s="1"/>
  <c r="M82" i="15"/>
  <c r="C82" i="15"/>
  <c r="L82" i="15" s="1"/>
  <c r="M81" i="15"/>
  <c r="F81" i="15"/>
  <c r="C81" i="15"/>
  <c r="M80" i="15"/>
  <c r="F80" i="15"/>
  <c r="C80" i="15"/>
  <c r="M79" i="15"/>
  <c r="L79" i="15" s="1"/>
  <c r="F79" i="15"/>
  <c r="C79" i="15"/>
  <c r="N78" i="15"/>
  <c r="N77" i="15" s="1"/>
  <c r="H78" i="15"/>
  <c r="H77" i="15" s="1"/>
  <c r="G78" i="15"/>
  <c r="G77" i="15" s="1"/>
  <c r="E78" i="15"/>
  <c r="E77" i="15" s="1"/>
  <c r="D78" i="15"/>
  <c r="D77" i="15" s="1"/>
  <c r="N76" i="15"/>
  <c r="M76" i="15"/>
  <c r="C76" i="15"/>
  <c r="N75" i="15"/>
  <c r="M75" i="15"/>
  <c r="L75" i="15" s="1"/>
  <c r="C75" i="15"/>
  <c r="N74" i="15"/>
  <c r="M74" i="15"/>
  <c r="C74" i="15"/>
  <c r="N73" i="15"/>
  <c r="M73" i="15"/>
  <c r="C73" i="15"/>
  <c r="N72" i="15"/>
  <c r="M72" i="15"/>
  <c r="C72" i="15"/>
  <c r="N71" i="15"/>
  <c r="M71" i="15"/>
  <c r="F71" i="15"/>
  <c r="F70" i="15" s="1"/>
  <c r="F69" i="15" s="1"/>
  <c r="C71" i="15"/>
  <c r="H70" i="15"/>
  <c r="H69" i="15" s="1"/>
  <c r="G70" i="15"/>
  <c r="G69" i="15" s="1"/>
  <c r="E70" i="15"/>
  <c r="E69" i="15" s="1"/>
  <c r="D70" i="15"/>
  <c r="D69" i="15" s="1"/>
  <c r="M67" i="15"/>
  <c r="L67" i="15" s="1"/>
  <c r="C67" i="15"/>
  <c r="N65" i="15"/>
  <c r="N64" i="15" s="1"/>
  <c r="H65" i="15"/>
  <c r="H64" i="15" s="1"/>
  <c r="G65" i="15"/>
  <c r="G64" i="15" s="1"/>
  <c r="F65" i="15"/>
  <c r="F64" i="15" s="1"/>
  <c r="E65" i="15"/>
  <c r="E64" i="15" s="1"/>
  <c r="D65" i="15"/>
  <c r="D64" i="15" s="1"/>
  <c r="C65" i="15"/>
  <c r="C64" i="15" s="1"/>
  <c r="M63" i="15"/>
  <c r="M62" i="15"/>
  <c r="L62" i="15"/>
  <c r="M61" i="15"/>
  <c r="L61" i="15"/>
  <c r="M60" i="15"/>
  <c r="M59" i="15"/>
  <c r="L59" i="15"/>
  <c r="L58" i="15"/>
  <c r="M57" i="15"/>
  <c r="L57" i="15"/>
  <c r="M56" i="15"/>
  <c r="L56" i="15"/>
  <c r="N55" i="15"/>
  <c r="M55" i="15"/>
  <c r="N54" i="15"/>
  <c r="M54" i="15"/>
  <c r="N53" i="15"/>
  <c r="M53" i="15"/>
  <c r="N52" i="15"/>
  <c r="M52" i="15"/>
  <c r="N51" i="15"/>
  <c r="M51" i="15"/>
  <c r="N50" i="15"/>
  <c r="M50" i="15"/>
  <c r="N49" i="15"/>
  <c r="M49" i="15"/>
  <c r="N48" i="15"/>
  <c r="M48" i="15"/>
  <c r="N47" i="15"/>
  <c r="M47" i="15"/>
  <c r="N46" i="15"/>
  <c r="E44" i="15"/>
  <c r="D44" i="15"/>
  <c r="C44" i="15"/>
  <c r="N43" i="15"/>
  <c r="M43" i="15"/>
  <c r="C43" i="15"/>
  <c r="N42" i="15"/>
  <c r="M42" i="15"/>
  <c r="C42" i="15"/>
  <c r="N41" i="15"/>
  <c r="M41" i="15"/>
  <c r="C41" i="15"/>
  <c r="N40" i="15"/>
  <c r="M40" i="15"/>
  <c r="C40" i="15"/>
  <c r="N39" i="15"/>
  <c r="M39" i="15"/>
  <c r="C39" i="15"/>
  <c r="N38" i="15"/>
  <c r="M38" i="15"/>
  <c r="C38" i="15"/>
  <c r="N37" i="15"/>
  <c r="M37" i="15"/>
  <c r="C37" i="15"/>
  <c r="N36" i="15"/>
  <c r="M36" i="15"/>
  <c r="L36" i="15" s="1"/>
  <c r="C36" i="15"/>
  <c r="N35" i="15"/>
  <c r="M35" i="15"/>
  <c r="C35" i="15"/>
  <c r="N34" i="15"/>
  <c r="M34" i="15"/>
  <c r="C34" i="15"/>
  <c r="H33" i="15"/>
  <c r="H32" i="15" s="1"/>
  <c r="G33" i="15"/>
  <c r="G32" i="15" s="1"/>
  <c r="F33" i="15"/>
  <c r="F32" i="15" s="1"/>
  <c r="E33" i="15"/>
  <c r="E32" i="15" s="1"/>
  <c r="D33" i="15"/>
  <c r="D32" i="15" s="1"/>
  <c r="G31" i="15"/>
  <c r="G30" i="15" s="1"/>
  <c r="C31" i="15"/>
  <c r="C30" i="15" s="1"/>
  <c r="N30" i="15"/>
  <c r="H30" i="15"/>
  <c r="E30" i="15"/>
  <c r="D30" i="15"/>
  <c r="F29" i="15"/>
  <c r="F28" i="15" s="1"/>
  <c r="D29" i="15"/>
  <c r="D28" i="15" s="1"/>
  <c r="N28" i="15"/>
  <c r="H28" i="15"/>
  <c r="G28" i="15"/>
  <c r="E28" i="15"/>
  <c r="G26" i="15"/>
  <c r="G25" i="15" s="1"/>
  <c r="G24" i="15" s="1"/>
  <c r="C26" i="15"/>
  <c r="C25" i="15" s="1"/>
  <c r="C24" i="15" s="1"/>
  <c r="N25" i="15"/>
  <c r="N24" i="15" s="1"/>
  <c r="H25" i="15"/>
  <c r="H24" i="15" s="1"/>
  <c r="E25" i="15"/>
  <c r="E24" i="15" s="1"/>
  <c r="D25" i="15"/>
  <c r="D24" i="15" s="1"/>
  <c r="N23" i="15"/>
  <c r="M23" i="15"/>
  <c r="M22" i="15" s="1"/>
  <c r="F23" i="15"/>
  <c r="F22" i="15" s="1"/>
  <c r="C23" i="15"/>
  <c r="C22" i="15" s="1"/>
  <c r="H22" i="15"/>
  <c r="G22" i="15"/>
  <c r="E22" i="15"/>
  <c r="D22" i="15"/>
  <c r="G21" i="15"/>
  <c r="G20" i="15" s="1"/>
  <c r="G19" i="15" s="1"/>
  <c r="C21" i="15"/>
  <c r="C20" i="15" s="1"/>
  <c r="C19" i="15" s="1"/>
  <c r="N20" i="15"/>
  <c r="N19" i="15" s="1"/>
  <c r="H20" i="15"/>
  <c r="H19" i="15" s="1"/>
  <c r="E20" i="15"/>
  <c r="E19" i="15" s="1"/>
  <c r="D20" i="15"/>
  <c r="D19" i="15" s="1"/>
  <c r="G18" i="15"/>
  <c r="F18" i="15" s="1"/>
  <c r="C18" i="15"/>
  <c r="G17" i="15"/>
  <c r="C17" i="15"/>
  <c r="N16" i="15"/>
  <c r="N15" i="15" s="1"/>
  <c r="H16" i="15"/>
  <c r="H15" i="15" s="1"/>
  <c r="E16" i="15"/>
  <c r="E15" i="15" s="1"/>
  <c r="D16" i="15"/>
  <c r="D15" i="15" s="1"/>
  <c r="G14" i="15"/>
  <c r="G13" i="15" s="1"/>
  <c r="G12" i="15" s="1"/>
  <c r="F14" i="15"/>
  <c r="F13" i="15" s="1"/>
  <c r="F12" i="15" s="1"/>
  <c r="N13" i="15"/>
  <c r="N12" i="15" s="1"/>
  <c r="M13" i="15"/>
  <c r="M12" i="15" s="1"/>
  <c r="L13" i="15"/>
  <c r="L12" i="15" s="1"/>
  <c r="H13" i="15"/>
  <c r="H12" i="15" s="1"/>
  <c r="E13" i="15"/>
  <c r="E12" i="15" s="1"/>
  <c r="D13" i="15"/>
  <c r="D12" i="15" s="1"/>
  <c r="C13" i="15"/>
  <c r="C12" i="15" s="1"/>
  <c r="K11" i="15"/>
  <c r="J11" i="15"/>
  <c r="I11" i="15"/>
  <c r="A3" i="15"/>
  <c r="J58" i="13"/>
  <c r="M58" i="13" s="1"/>
  <c r="M57" i="13" s="1"/>
  <c r="M56" i="13" s="1"/>
  <c r="K58" i="13"/>
  <c r="N58" i="13" s="1"/>
  <c r="N57" i="13" s="1"/>
  <c r="N56" i="13" s="1"/>
  <c r="I58" i="13"/>
  <c r="H57" i="13"/>
  <c r="H56" i="13" s="1"/>
  <c r="G57" i="13"/>
  <c r="G56" i="13" s="1"/>
  <c r="F57" i="13"/>
  <c r="F56" i="13" s="1"/>
  <c r="E57" i="13"/>
  <c r="E56" i="13" s="1"/>
  <c r="D57" i="13"/>
  <c r="D56" i="13" s="1"/>
  <c r="C57" i="13"/>
  <c r="C56" i="13" s="1"/>
  <c r="F118" i="13"/>
  <c r="F117" i="13" s="1"/>
  <c r="F59" i="13" s="1"/>
  <c r="H117" i="13"/>
  <c r="H59" i="13" s="1"/>
  <c r="K118" i="13" s="1"/>
  <c r="N118" i="13" s="1"/>
  <c r="G117" i="13"/>
  <c r="G59" i="13" s="1"/>
  <c r="J118" i="13" s="1"/>
  <c r="M118" i="13" s="1"/>
  <c r="D117" i="13"/>
  <c r="D59" i="13" s="1"/>
  <c r="E117" i="13"/>
  <c r="E59" i="13" s="1"/>
  <c r="C118" i="13"/>
  <c r="L51" i="13"/>
  <c r="H34" i="13"/>
  <c r="G34" i="13"/>
  <c r="F34" i="13"/>
  <c r="H20" i="13"/>
  <c r="H19" i="13" s="1"/>
  <c r="G20" i="13"/>
  <c r="G19" i="13" s="1"/>
  <c r="F20" i="13"/>
  <c r="F19" i="13" s="1"/>
  <c r="H12" i="13"/>
  <c r="H11" i="13" s="1"/>
  <c r="G12" i="13"/>
  <c r="G11" i="13" s="1"/>
  <c r="F12" i="13"/>
  <c r="F11" i="13" s="1"/>
  <c r="D34" i="13"/>
  <c r="E34" i="13"/>
  <c r="C34" i="13"/>
  <c r="D20" i="13"/>
  <c r="D19" i="13" s="1"/>
  <c r="E20" i="13"/>
  <c r="E19" i="13" s="1"/>
  <c r="C20" i="13"/>
  <c r="C19" i="13" s="1"/>
  <c r="D12" i="13"/>
  <c r="D11" i="13" s="1"/>
  <c r="E12" i="13"/>
  <c r="E11" i="13" s="1"/>
  <c r="C12" i="13"/>
  <c r="C11" i="13" s="1"/>
  <c r="N86" i="15" l="1"/>
  <c r="D86" i="15"/>
  <c r="L129" i="15"/>
  <c r="M110" i="15"/>
  <c r="M108" i="15"/>
  <c r="F87" i="15"/>
  <c r="F86" i="15" s="1"/>
  <c r="C87" i="15"/>
  <c r="L167" i="15"/>
  <c r="L73" i="15"/>
  <c r="L94" i="15"/>
  <c r="E103" i="15"/>
  <c r="L123" i="15"/>
  <c r="L72" i="15"/>
  <c r="C86" i="15"/>
  <c r="F120" i="15"/>
  <c r="L38" i="15"/>
  <c r="L23" i="15"/>
  <c r="L22" i="15" s="1"/>
  <c r="F125" i="15"/>
  <c r="N27" i="15"/>
  <c r="L95" i="15"/>
  <c r="L53" i="15"/>
  <c r="F124" i="15"/>
  <c r="C171" i="15"/>
  <c r="C170" i="15" s="1"/>
  <c r="L54" i="15"/>
  <c r="L126" i="15"/>
  <c r="N103" i="15"/>
  <c r="L104" i="15"/>
  <c r="N92" i="15"/>
  <c r="F122" i="15"/>
  <c r="E118" i="15"/>
  <c r="L168" i="15"/>
  <c r="L41" i="15"/>
  <c r="M87" i="15"/>
  <c r="L76" i="15"/>
  <c r="G86" i="15"/>
  <c r="L131" i="15"/>
  <c r="L169" i="15"/>
  <c r="L40" i="15"/>
  <c r="L51" i="15"/>
  <c r="C109" i="15"/>
  <c r="N172" i="15"/>
  <c r="N171" i="15" s="1"/>
  <c r="N170" i="15" s="1"/>
  <c r="F78" i="15"/>
  <c r="F77" i="15" s="1"/>
  <c r="C127" i="15"/>
  <c r="E170" i="15"/>
  <c r="L135" i="15"/>
  <c r="L164" i="15"/>
  <c r="H27" i="15"/>
  <c r="H11" i="15" s="1"/>
  <c r="L48" i="15"/>
  <c r="L80" i="15"/>
  <c r="F159" i="15"/>
  <c r="L161" i="15"/>
  <c r="H171" i="15"/>
  <c r="H170" i="15" s="1"/>
  <c r="L63" i="15"/>
  <c r="H86" i="15"/>
  <c r="N101" i="15"/>
  <c r="H103" i="15"/>
  <c r="D118" i="15"/>
  <c r="M121" i="15"/>
  <c r="L121" i="15" s="1"/>
  <c r="L42" i="15"/>
  <c r="L50" i="15"/>
  <c r="L133" i="15"/>
  <c r="L160" i="15"/>
  <c r="F172" i="15"/>
  <c r="F171" i="15" s="1"/>
  <c r="F170" i="15" s="1"/>
  <c r="C151" i="15"/>
  <c r="C150" i="15" s="1"/>
  <c r="G16" i="15"/>
  <c r="G15" i="15" s="1"/>
  <c r="L37" i="15"/>
  <c r="L134" i="15"/>
  <c r="L130" i="15"/>
  <c r="F160" i="15"/>
  <c r="F164" i="15"/>
  <c r="C33" i="15"/>
  <c r="C32" i="15" s="1"/>
  <c r="E86" i="15"/>
  <c r="E68" i="15" s="1"/>
  <c r="C92" i="15"/>
  <c r="M104" i="15"/>
  <c r="C139" i="15"/>
  <c r="C138" i="15" s="1"/>
  <c r="H158" i="15"/>
  <c r="F139" i="15"/>
  <c r="F138" i="15" s="1"/>
  <c r="G101" i="15"/>
  <c r="G100" i="15" s="1"/>
  <c r="N70" i="15"/>
  <c r="N69" i="15" s="1"/>
  <c r="L98" i="15"/>
  <c r="M107" i="15"/>
  <c r="N162" i="15"/>
  <c r="N100" i="15"/>
  <c r="D107" i="15"/>
  <c r="D103" i="15" s="1"/>
  <c r="M120" i="15"/>
  <c r="L120" i="15" s="1"/>
  <c r="M122" i="15"/>
  <c r="H119" i="15"/>
  <c r="H118" i="15" s="1"/>
  <c r="H117" i="15" s="1"/>
  <c r="L87" i="15"/>
  <c r="L86" i="15" s="1"/>
  <c r="G92" i="15"/>
  <c r="L81" i="15"/>
  <c r="M78" i="15"/>
  <c r="M77" i="15" s="1"/>
  <c r="L99" i="15"/>
  <c r="M109" i="15"/>
  <c r="C119" i="15"/>
  <c r="N122" i="15"/>
  <c r="N119" i="15" s="1"/>
  <c r="N127" i="15"/>
  <c r="C158" i="15"/>
  <c r="F163" i="15"/>
  <c r="F31" i="15"/>
  <c r="F30" i="15" s="1"/>
  <c r="F27" i="15" s="1"/>
  <c r="L52" i="15"/>
  <c r="C70" i="15"/>
  <c r="C69" i="15" s="1"/>
  <c r="G27" i="15"/>
  <c r="L34" i="15"/>
  <c r="C78" i="15"/>
  <c r="C77" i="15" s="1"/>
  <c r="F121" i="15"/>
  <c r="N33" i="15"/>
  <c r="N32" i="15" s="1"/>
  <c r="L74" i="15"/>
  <c r="L96" i="15"/>
  <c r="M158" i="15"/>
  <c r="N163" i="15"/>
  <c r="L163" i="15" s="1"/>
  <c r="L71" i="15"/>
  <c r="L93" i="15"/>
  <c r="F92" i="15"/>
  <c r="L102" i="15"/>
  <c r="C104" i="15"/>
  <c r="L137" i="15"/>
  <c r="M151" i="15"/>
  <c r="M150" i="15" s="1"/>
  <c r="F17" i="15"/>
  <c r="F16" i="15" s="1"/>
  <c r="F15" i="15" s="1"/>
  <c r="C29" i="15"/>
  <c r="L55" i="15"/>
  <c r="M31" i="15"/>
  <c r="L31" i="15" s="1"/>
  <c r="L30" i="15" s="1"/>
  <c r="L49" i="15"/>
  <c r="L60" i="15"/>
  <c r="M29" i="15"/>
  <c r="M28" i="15" s="1"/>
  <c r="M33" i="15"/>
  <c r="M32" i="15" s="1"/>
  <c r="D27" i="15"/>
  <c r="D11" i="15" s="1"/>
  <c r="E27" i="15"/>
  <c r="E11" i="15" s="1"/>
  <c r="L43" i="15"/>
  <c r="N45" i="15"/>
  <c r="N44" i="15" s="1"/>
  <c r="F26" i="15"/>
  <c r="F25" i="15" s="1"/>
  <c r="F24" i="15" s="1"/>
  <c r="L39" i="15"/>
  <c r="L35" i="15"/>
  <c r="L109" i="15"/>
  <c r="F109" i="15"/>
  <c r="F103" i="15" s="1"/>
  <c r="L159" i="15"/>
  <c r="M171" i="15"/>
  <c r="L107" i="15"/>
  <c r="C107" i="15"/>
  <c r="L139" i="15"/>
  <c r="L138" i="15" s="1"/>
  <c r="C16" i="15"/>
  <c r="C15" i="15" s="1"/>
  <c r="F21" i="15"/>
  <c r="F20" i="15" s="1"/>
  <c r="F19" i="15" s="1"/>
  <c r="N22" i="15"/>
  <c r="F102" i="15"/>
  <c r="F101" i="15" s="1"/>
  <c r="F100" i="15" s="1"/>
  <c r="L152" i="15"/>
  <c r="L151" i="15" s="1"/>
  <c r="L150" i="15" s="1"/>
  <c r="G171" i="15"/>
  <c r="G170" i="15" s="1"/>
  <c r="M17" i="15"/>
  <c r="M16" i="15" s="1"/>
  <c r="M15" i="15" s="1"/>
  <c r="M92" i="15"/>
  <c r="M127" i="15"/>
  <c r="M21" i="15"/>
  <c r="M90" i="15"/>
  <c r="G109" i="15"/>
  <c r="G103" i="15" s="1"/>
  <c r="M125" i="15"/>
  <c r="L125" i="15" s="1"/>
  <c r="N166" i="15"/>
  <c r="L166" i="15" s="1"/>
  <c r="M175" i="15"/>
  <c r="M26" i="15"/>
  <c r="M46" i="15"/>
  <c r="M66" i="15"/>
  <c r="D100" i="15"/>
  <c r="M100" i="15" s="1"/>
  <c r="G119" i="15"/>
  <c r="G118" i="15" s="1"/>
  <c r="D174" i="15"/>
  <c r="D170" i="15" s="1"/>
  <c r="M124" i="15"/>
  <c r="L124" i="15" s="1"/>
  <c r="N165" i="15"/>
  <c r="L165" i="15" s="1"/>
  <c r="M139" i="15"/>
  <c r="M138" i="15" s="1"/>
  <c r="M70" i="15"/>
  <c r="M69" i="15" s="1"/>
  <c r="L47" i="15"/>
  <c r="K57" i="13"/>
  <c r="K56" i="13" s="1"/>
  <c r="J57" i="13"/>
  <c r="J56" i="13" s="1"/>
  <c r="C117" i="13"/>
  <c r="C59" i="13" s="1"/>
  <c r="N117" i="13"/>
  <c r="N59" i="13" s="1"/>
  <c r="C10" i="13"/>
  <c r="C9" i="13" s="1"/>
  <c r="M117" i="13"/>
  <c r="M59" i="13" s="1"/>
  <c r="I118" i="13"/>
  <c r="I117" i="13" s="1"/>
  <c r="I59" i="13" s="1"/>
  <c r="K117" i="13"/>
  <c r="K59" i="13" s="1"/>
  <c r="J117" i="13"/>
  <c r="J59" i="13" s="1"/>
  <c r="H10" i="13"/>
  <c r="H9" i="13" s="1"/>
  <c r="E10" i="13"/>
  <c r="E9" i="13" s="1"/>
  <c r="F10" i="13"/>
  <c r="F9" i="13" s="1"/>
  <c r="D10" i="13"/>
  <c r="D9" i="13" s="1"/>
  <c r="G10" i="13"/>
  <c r="G9" i="13" s="1"/>
  <c r="L78" i="15" l="1"/>
  <c r="L77" i="15" s="1"/>
  <c r="L100" i="15"/>
  <c r="M101" i="15"/>
  <c r="L101" i="15" s="1"/>
  <c r="F119" i="15"/>
  <c r="F118" i="15" s="1"/>
  <c r="M86" i="15"/>
  <c r="G117" i="15"/>
  <c r="J184" i="15" s="1"/>
  <c r="L172" i="15"/>
  <c r="L171" i="15" s="1"/>
  <c r="K184" i="15"/>
  <c r="N184" i="15" s="1"/>
  <c r="N183" i="15" s="1"/>
  <c r="K183" i="15"/>
  <c r="K117" i="15" s="1"/>
  <c r="D117" i="15"/>
  <c r="F158" i="15"/>
  <c r="G11" i="15"/>
  <c r="E117" i="15"/>
  <c r="E9" i="15" s="1"/>
  <c r="N118" i="15"/>
  <c r="G68" i="15"/>
  <c r="M30" i="15"/>
  <c r="M27" i="15" s="1"/>
  <c r="F68" i="15"/>
  <c r="D68" i="15"/>
  <c r="M103" i="15"/>
  <c r="L127" i="15"/>
  <c r="N158" i="15"/>
  <c r="L70" i="15"/>
  <c r="L69" i="15" s="1"/>
  <c r="H68" i="15"/>
  <c r="K113" i="15" s="1"/>
  <c r="L92" i="15"/>
  <c r="C118" i="15"/>
  <c r="C117" i="15" s="1"/>
  <c r="N11" i="15"/>
  <c r="C103" i="15"/>
  <c r="C68" i="15" s="1"/>
  <c r="C9" i="15" s="1"/>
  <c r="L103" i="15"/>
  <c r="L122" i="15"/>
  <c r="L119" i="15" s="1"/>
  <c r="L33" i="15"/>
  <c r="L32" i="15" s="1"/>
  <c r="L162" i="15"/>
  <c r="L158" i="15" s="1"/>
  <c r="F11" i="15"/>
  <c r="L17" i="15"/>
  <c r="L16" i="15" s="1"/>
  <c r="L15" i="15" s="1"/>
  <c r="C28" i="15"/>
  <c r="C27" i="15" s="1"/>
  <c r="C11" i="15" s="1"/>
  <c r="L29" i="15"/>
  <c r="L28" i="15" s="1"/>
  <c r="L27" i="15" s="1"/>
  <c r="M65" i="15"/>
  <c r="M64" i="15" s="1"/>
  <c r="L66" i="15"/>
  <c r="L65" i="15" s="1"/>
  <c r="L64" i="15" s="1"/>
  <c r="M45" i="15"/>
  <c r="M44" i="15" s="1"/>
  <c r="L46" i="15"/>
  <c r="L45" i="15" s="1"/>
  <c r="L44" i="15" s="1"/>
  <c r="M174" i="15"/>
  <c r="M170" i="15" s="1"/>
  <c r="L175" i="15"/>
  <c r="L174" i="15" s="1"/>
  <c r="M25" i="15"/>
  <c r="M24" i="15" s="1"/>
  <c r="L26" i="15"/>
  <c r="L25" i="15" s="1"/>
  <c r="L24" i="15" s="1"/>
  <c r="M119" i="15"/>
  <c r="M118" i="15" s="1"/>
  <c r="M20" i="15"/>
  <c r="M19" i="15" s="1"/>
  <c r="L21" i="15"/>
  <c r="L20" i="15" s="1"/>
  <c r="L19" i="15" s="1"/>
  <c r="I57" i="13"/>
  <c r="I56" i="13" s="1"/>
  <c r="L58" i="13"/>
  <c r="L57" i="13" s="1"/>
  <c r="L56" i="13" s="1"/>
  <c r="L118" i="13"/>
  <c r="L117" i="13" s="1"/>
  <c r="L59" i="13" s="1"/>
  <c r="J55" i="13"/>
  <c r="J54" i="13" s="1"/>
  <c r="J10" i="13" s="1"/>
  <c r="J9" i="13" s="1"/>
  <c r="K55" i="13"/>
  <c r="M55" i="13"/>
  <c r="I55" i="13"/>
  <c r="I54" i="13" s="1"/>
  <c r="I10" i="13" s="1"/>
  <c r="I9" i="13" s="1"/>
  <c r="G9" i="15" l="1"/>
  <c r="F117" i="15"/>
  <c r="F9" i="15" s="1"/>
  <c r="D9" i="15"/>
  <c r="L170" i="15"/>
  <c r="I184" i="15"/>
  <c r="L184" i="15" s="1"/>
  <c r="L183" i="15" s="1"/>
  <c r="J183" i="15"/>
  <c r="J117" i="15" s="1"/>
  <c r="M184" i="15"/>
  <c r="M183" i="15" s="1"/>
  <c r="M117" i="15" s="1"/>
  <c r="H9" i="15"/>
  <c r="N117" i="15"/>
  <c r="E10" i="15"/>
  <c r="D10" i="15"/>
  <c r="N179" i="15"/>
  <c r="N178" i="15" s="1"/>
  <c r="N177" i="15" s="1"/>
  <c r="F10" i="15"/>
  <c r="L118" i="15"/>
  <c r="N113" i="15"/>
  <c r="N112" i="15" s="1"/>
  <c r="N68" i="15" s="1"/>
  <c r="K112" i="15"/>
  <c r="M182" i="15"/>
  <c r="M181" i="15" s="1"/>
  <c r="M180" i="15" s="1"/>
  <c r="G10" i="15"/>
  <c r="C10" i="15"/>
  <c r="M11" i="15"/>
  <c r="H10" i="15"/>
  <c r="N182" i="15"/>
  <c r="N181" i="15" s="1"/>
  <c r="N180" i="15" s="1"/>
  <c r="J113" i="15"/>
  <c r="M113" i="15" s="1"/>
  <c r="M112" i="15" s="1"/>
  <c r="M68" i="15" s="1"/>
  <c r="L11" i="15"/>
  <c r="N55" i="13"/>
  <c r="N54" i="13" s="1"/>
  <c r="N10" i="13" s="1"/>
  <c r="N9" i="13" s="1"/>
  <c r="K54" i="13"/>
  <c r="K10" i="13" s="1"/>
  <c r="K9" i="13" s="1"/>
  <c r="M54" i="13"/>
  <c r="M10" i="13" s="1"/>
  <c r="M9" i="13" s="1"/>
  <c r="L117" i="15" l="1"/>
  <c r="I183" i="15"/>
  <c r="I117" i="15" s="1"/>
  <c r="K68" i="15"/>
  <c r="K10" i="15" s="1"/>
  <c r="N10" i="15"/>
  <c r="N9" i="15"/>
  <c r="N176" i="15"/>
  <c r="M179" i="15"/>
  <c r="M178" i="15" s="1"/>
  <c r="M177" i="15" s="1"/>
  <c r="M176" i="15" s="1"/>
  <c r="L182" i="15"/>
  <c r="L181" i="15" s="1"/>
  <c r="L180" i="15" s="1"/>
  <c r="M10" i="15"/>
  <c r="J112" i="15"/>
  <c r="I113" i="15"/>
  <c r="L179" i="15"/>
  <c r="L178" i="15" s="1"/>
  <c r="L177" i="15" s="1"/>
  <c r="L55" i="13"/>
  <c r="L54" i="13" s="1"/>
  <c r="L10" i="13" s="1"/>
  <c r="L9" i="13" s="1"/>
  <c r="K9" i="15" l="1"/>
  <c r="M9" i="15"/>
  <c r="L176" i="15"/>
  <c r="J68" i="15"/>
  <c r="I112" i="15"/>
  <c r="L113" i="15"/>
  <c r="L112" i="15" s="1"/>
  <c r="L68" i="15" s="1"/>
  <c r="J10" i="15" l="1"/>
  <c r="J9" i="15"/>
  <c r="I68" i="15"/>
  <c r="L10" i="15" l="1"/>
  <c r="L9" i="15"/>
  <c r="I10" i="15"/>
  <c r="I9" i="15"/>
  <c r="O184" i="11"/>
  <c r="O183" i="11" s="1"/>
  <c r="N184" i="11"/>
  <c r="N183" i="11" s="1"/>
  <c r="F184" i="11"/>
  <c r="F183" i="11" s="1"/>
  <c r="D184" i="11"/>
  <c r="D183" i="11" s="1"/>
  <c r="R183" i="11"/>
  <c r="L183" i="11"/>
  <c r="K183" i="11"/>
  <c r="J183" i="11"/>
  <c r="H183" i="11"/>
  <c r="G183" i="11"/>
  <c r="E183" i="11"/>
  <c r="R182" i="11"/>
  <c r="Q182" i="11"/>
  <c r="P182" i="11"/>
  <c r="C182" i="11"/>
  <c r="H181" i="11"/>
  <c r="R181" i="11" s="1"/>
  <c r="R180" i="11" s="1"/>
  <c r="G181" i="11"/>
  <c r="Q181" i="11" s="1"/>
  <c r="C181" i="11"/>
  <c r="L180" i="11"/>
  <c r="K180" i="11"/>
  <c r="J180" i="11"/>
  <c r="E180" i="11"/>
  <c r="E179" i="11" s="1"/>
  <c r="D180" i="11"/>
  <c r="R178" i="11"/>
  <c r="Q178" i="11"/>
  <c r="P178" i="11"/>
  <c r="C178" i="11"/>
  <c r="R177" i="11"/>
  <c r="Q177" i="11"/>
  <c r="C177" i="11"/>
  <c r="R176" i="11"/>
  <c r="Q176" i="11"/>
  <c r="C176" i="11"/>
  <c r="Q175" i="11"/>
  <c r="N175" i="11"/>
  <c r="H175" i="11"/>
  <c r="R175" i="11" s="1"/>
  <c r="F175" i="11"/>
  <c r="C175" i="11"/>
  <c r="Q174" i="11"/>
  <c r="N174" i="11"/>
  <c r="H174" i="11"/>
  <c r="F174" i="11" s="1"/>
  <c r="C174" i="11"/>
  <c r="Q173" i="11"/>
  <c r="N173" i="11"/>
  <c r="H173" i="11"/>
  <c r="R173" i="11" s="1"/>
  <c r="P173" i="11" s="1"/>
  <c r="C173" i="11"/>
  <c r="Q172" i="11"/>
  <c r="N172" i="11"/>
  <c r="H172" i="11"/>
  <c r="R172" i="11" s="1"/>
  <c r="P172" i="11" s="1"/>
  <c r="F172" i="11"/>
  <c r="C172" i="11"/>
  <c r="Q171" i="11"/>
  <c r="N171" i="11"/>
  <c r="H171" i="11"/>
  <c r="C171" i="11"/>
  <c r="R170" i="11"/>
  <c r="Q170" i="11"/>
  <c r="P170" i="11"/>
  <c r="O170" i="11"/>
  <c r="N170" i="11"/>
  <c r="F170" i="11"/>
  <c r="C170" i="11"/>
  <c r="Q169" i="11"/>
  <c r="N169" i="11"/>
  <c r="H169" i="11"/>
  <c r="R169" i="11" s="1"/>
  <c r="C169" i="11"/>
  <c r="Q168" i="11"/>
  <c r="N168" i="11"/>
  <c r="H168" i="11"/>
  <c r="R168" i="11" s="1"/>
  <c r="C168" i="11"/>
  <c r="L167" i="11"/>
  <c r="K167" i="11"/>
  <c r="J167" i="11"/>
  <c r="G167" i="11"/>
  <c r="E167" i="11"/>
  <c r="D167" i="11"/>
  <c r="Q166" i="11"/>
  <c r="P166" i="11" s="1"/>
  <c r="C166" i="11"/>
  <c r="Q165" i="11"/>
  <c r="P165" i="11" s="1"/>
  <c r="C165" i="11"/>
  <c r="Q164" i="11"/>
  <c r="P164" i="11" s="1"/>
  <c r="C164" i="11"/>
  <c r="Q163" i="11"/>
  <c r="P163" i="11" s="1"/>
  <c r="C163" i="11"/>
  <c r="Q162" i="11"/>
  <c r="P162" i="11" s="1"/>
  <c r="C162" i="11"/>
  <c r="Q161" i="11"/>
  <c r="P161" i="11" s="1"/>
  <c r="N161" i="11"/>
  <c r="N160" i="11" s="1"/>
  <c r="N159" i="11" s="1"/>
  <c r="F161" i="11"/>
  <c r="F160" i="11" s="1"/>
  <c r="F159" i="11" s="1"/>
  <c r="C161" i="11"/>
  <c r="R160" i="11"/>
  <c r="R159" i="11" s="1"/>
  <c r="O160" i="11"/>
  <c r="O159" i="11" s="1"/>
  <c r="L160" i="11"/>
  <c r="L159" i="11" s="1"/>
  <c r="K160" i="11"/>
  <c r="K159" i="11" s="1"/>
  <c r="J160" i="11"/>
  <c r="J159" i="11" s="1"/>
  <c r="H160" i="11"/>
  <c r="H159" i="11" s="1"/>
  <c r="G160" i="11"/>
  <c r="G159" i="11" s="1"/>
  <c r="E160" i="11"/>
  <c r="E159" i="11" s="1"/>
  <c r="D160" i="11"/>
  <c r="D159" i="11"/>
  <c r="Q158" i="11"/>
  <c r="P158" i="11" s="1"/>
  <c r="C158" i="11"/>
  <c r="Q157" i="11"/>
  <c r="P157" i="11" s="1"/>
  <c r="C157" i="11"/>
  <c r="Q156" i="11"/>
  <c r="P156" i="11" s="1"/>
  <c r="C156" i="11"/>
  <c r="Q155" i="11"/>
  <c r="P155" i="11" s="1"/>
  <c r="C155" i="11"/>
  <c r="Q154" i="11"/>
  <c r="P154" i="11" s="1"/>
  <c r="C154" i="11"/>
  <c r="Q153" i="11"/>
  <c r="P153" i="11" s="1"/>
  <c r="N153" i="11"/>
  <c r="M153" i="11" s="1"/>
  <c r="I153" i="11" s="1"/>
  <c r="F153" i="11"/>
  <c r="C153" i="11"/>
  <c r="Q152" i="11"/>
  <c r="P152" i="11" s="1"/>
  <c r="N152" i="11"/>
  <c r="M152" i="11" s="1"/>
  <c r="I152" i="11" s="1"/>
  <c r="F152" i="11"/>
  <c r="C152" i="11"/>
  <c r="Q151" i="11"/>
  <c r="P151" i="11" s="1"/>
  <c r="N151" i="11"/>
  <c r="M151" i="11" s="1"/>
  <c r="I151" i="11" s="1"/>
  <c r="F151" i="11"/>
  <c r="C151" i="11"/>
  <c r="Q150" i="11"/>
  <c r="P150" i="11" s="1"/>
  <c r="N150" i="11"/>
  <c r="M150" i="11" s="1"/>
  <c r="I150" i="11" s="1"/>
  <c r="F150" i="11"/>
  <c r="C150" i="11"/>
  <c r="Q149" i="11"/>
  <c r="P149" i="11" s="1"/>
  <c r="O149" i="11"/>
  <c r="O148" i="11" s="1"/>
  <c r="O147" i="11" s="1"/>
  <c r="N149" i="11"/>
  <c r="F149" i="11"/>
  <c r="C149" i="11"/>
  <c r="R148" i="11"/>
  <c r="R147" i="11" s="1"/>
  <c r="L148" i="11"/>
  <c r="L147" i="11" s="1"/>
  <c r="K148" i="11"/>
  <c r="K147" i="11" s="1"/>
  <c r="J148" i="11"/>
  <c r="J147" i="11" s="1"/>
  <c r="H148" i="11"/>
  <c r="G148" i="11"/>
  <c r="G147" i="11" s="1"/>
  <c r="E148" i="11"/>
  <c r="E147" i="11" s="1"/>
  <c r="D148" i="11"/>
  <c r="D147" i="11" s="1"/>
  <c r="H147" i="11"/>
  <c r="R146" i="11"/>
  <c r="Q146" i="11"/>
  <c r="P146" i="11" s="1"/>
  <c r="C146" i="11"/>
  <c r="R145" i="11"/>
  <c r="Q145" i="11"/>
  <c r="C145" i="11"/>
  <c r="R144" i="11"/>
  <c r="Q144" i="11"/>
  <c r="P144" i="11" s="1"/>
  <c r="C144" i="11"/>
  <c r="R143" i="11"/>
  <c r="Q143" i="11"/>
  <c r="P143" i="11" s="1"/>
  <c r="C143" i="11"/>
  <c r="R142" i="11"/>
  <c r="Q142" i="11"/>
  <c r="C142" i="11"/>
  <c r="R141" i="11"/>
  <c r="Q141" i="11"/>
  <c r="C141" i="11"/>
  <c r="R140" i="11"/>
  <c r="Q140" i="11"/>
  <c r="C140" i="11"/>
  <c r="R139" i="11"/>
  <c r="Q139" i="11"/>
  <c r="C139" i="11"/>
  <c r="R138" i="11"/>
  <c r="Q138" i="11"/>
  <c r="P138" i="11" s="1"/>
  <c r="C138" i="11"/>
  <c r="R137" i="11"/>
  <c r="Q137" i="11"/>
  <c r="O137" i="11"/>
  <c r="O136" i="11" s="1"/>
  <c r="N137" i="11"/>
  <c r="M137" i="11" s="1"/>
  <c r="F137" i="11"/>
  <c r="C137" i="11"/>
  <c r="L136" i="11"/>
  <c r="K136" i="11"/>
  <c r="J136" i="11"/>
  <c r="H136" i="11"/>
  <c r="G136" i="11"/>
  <c r="F136" i="11"/>
  <c r="E136" i="11"/>
  <c r="D136" i="11"/>
  <c r="R135" i="11"/>
  <c r="Q135" i="11"/>
  <c r="O135" i="11"/>
  <c r="N135" i="11"/>
  <c r="C135" i="11"/>
  <c r="H134" i="11"/>
  <c r="O134" i="11" s="1"/>
  <c r="G134" i="11"/>
  <c r="N134" i="11" s="1"/>
  <c r="F134" i="11"/>
  <c r="C134" i="11"/>
  <c r="H133" i="11"/>
  <c r="O133" i="11" s="1"/>
  <c r="G133" i="11"/>
  <c r="F133" i="11" s="1"/>
  <c r="C133" i="11"/>
  <c r="R132" i="11"/>
  <c r="Q132" i="11"/>
  <c r="O132" i="11"/>
  <c r="N132" i="11"/>
  <c r="F132" i="11"/>
  <c r="C132" i="11"/>
  <c r="H131" i="11"/>
  <c r="R131" i="11" s="1"/>
  <c r="R128" i="11" s="1"/>
  <c r="G131" i="11"/>
  <c r="N131" i="11" s="1"/>
  <c r="C131" i="11"/>
  <c r="H130" i="11"/>
  <c r="O130" i="11" s="1"/>
  <c r="G130" i="11"/>
  <c r="N130" i="11" s="1"/>
  <c r="C130" i="11"/>
  <c r="H129" i="11"/>
  <c r="O129" i="11" s="1"/>
  <c r="G129" i="11"/>
  <c r="Q129" i="11" s="1"/>
  <c r="P129" i="11" s="1"/>
  <c r="C129" i="11"/>
  <c r="L128" i="11"/>
  <c r="L127" i="11" s="1"/>
  <c r="K128" i="11"/>
  <c r="J128" i="11"/>
  <c r="J127" i="11" s="1"/>
  <c r="E128" i="11"/>
  <c r="E127" i="11" s="1"/>
  <c r="D128" i="11"/>
  <c r="D127" i="11" s="1"/>
  <c r="R125" i="11"/>
  <c r="Q125" i="11"/>
  <c r="C125" i="11"/>
  <c r="P125" i="11" s="1"/>
  <c r="R124" i="11"/>
  <c r="Q124" i="11"/>
  <c r="J124" i="11"/>
  <c r="P124" i="11" s="1"/>
  <c r="R123" i="11"/>
  <c r="Q123" i="11"/>
  <c r="J123" i="11"/>
  <c r="P123" i="11" s="1"/>
  <c r="R122" i="11"/>
  <c r="K122" i="11"/>
  <c r="J122" i="11" s="1"/>
  <c r="R121" i="11"/>
  <c r="Q121" i="11"/>
  <c r="C121" i="11"/>
  <c r="P121" i="11" s="1"/>
  <c r="R120" i="11"/>
  <c r="Q120" i="11"/>
  <c r="J120" i="11"/>
  <c r="L119" i="11"/>
  <c r="L118" i="11" s="1"/>
  <c r="H119" i="11"/>
  <c r="H118" i="11" s="1"/>
  <c r="G119" i="11"/>
  <c r="G118" i="11" s="1"/>
  <c r="F119" i="11"/>
  <c r="E119" i="11"/>
  <c r="D119" i="11"/>
  <c r="D118" i="11" s="1"/>
  <c r="F118" i="11"/>
  <c r="E118" i="11"/>
  <c r="R117" i="11"/>
  <c r="Q117" i="11"/>
  <c r="J117" i="11"/>
  <c r="P117" i="11" s="1"/>
  <c r="R116" i="11"/>
  <c r="Q116" i="11"/>
  <c r="J116" i="11"/>
  <c r="P116" i="11" s="1"/>
  <c r="R115" i="11"/>
  <c r="Q115" i="11"/>
  <c r="C115" i="11"/>
  <c r="P115" i="11" s="1"/>
  <c r="L114" i="11"/>
  <c r="L113" i="11" s="1"/>
  <c r="K114" i="11"/>
  <c r="K113" i="11" s="1"/>
  <c r="H114" i="11"/>
  <c r="H113" i="11" s="1"/>
  <c r="G114" i="11"/>
  <c r="G113" i="11" s="1"/>
  <c r="F114" i="11"/>
  <c r="F113" i="11" s="1"/>
  <c r="E114" i="11"/>
  <c r="D114" i="11"/>
  <c r="D113" i="11" s="1"/>
  <c r="O113" i="11"/>
  <c r="N113" i="11"/>
  <c r="M113" i="11"/>
  <c r="E113" i="11"/>
  <c r="Q112" i="11"/>
  <c r="C112" i="11"/>
  <c r="P112" i="11" s="1"/>
  <c r="G111" i="11"/>
  <c r="N111" i="11" s="1"/>
  <c r="C111" i="11"/>
  <c r="R110" i="11"/>
  <c r="O110" i="11"/>
  <c r="L110" i="11"/>
  <c r="K110" i="11"/>
  <c r="J110" i="11"/>
  <c r="H110" i="11"/>
  <c r="G110" i="11"/>
  <c r="E110" i="11"/>
  <c r="D110" i="11"/>
  <c r="C110" i="11"/>
  <c r="M109" i="11"/>
  <c r="I109" i="11" s="1"/>
  <c r="I108" i="11" s="1"/>
  <c r="F109" i="11"/>
  <c r="D109" i="11"/>
  <c r="Q109" i="11" s="1"/>
  <c r="Q108" i="11" s="1"/>
  <c r="C109" i="11"/>
  <c r="P109" i="11" s="1"/>
  <c r="P108" i="11" s="1"/>
  <c r="R108" i="11"/>
  <c r="O108" i="11"/>
  <c r="O104" i="11" s="1"/>
  <c r="N108" i="11"/>
  <c r="M108" i="11"/>
  <c r="L108" i="11"/>
  <c r="K108" i="11"/>
  <c r="J108" i="11"/>
  <c r="J104" i="11" s="1"/>
  <c r="H108" i="11"/>
  <c r="H104" i="11" s="1"/>
  <c r="G108" i="11"/>
  <c r="F108" i="11"/>
  <c r="E108" i="11"/>
  <c r="D108" i="11"/>
  <c r="Q107" i="11"/>
  <c r="C107" i="11"/>
  <c r="P107" i="11" s="1"/>
  <c r="Q106" i="11"/>
  <c r="C106" i="11"/>
  <c r="P106" i="11" s="1"/>
  <c r="R105" i="11"/>
  <c r="R104" i="11" s="1"/>
  <c r="E105" i="11"/>
  <c r="D105" i="11"/>
  <c r="R103" i="11"/>
  <c r="G103" i="11"/>
  <c r="Q103" i="11" s="1"/>
  <c r="P103" i="11" s="1"/>
  <c r="C103" i="11"/>
  <c r="C102" i="11" s="1"/>
  <c r="C101" i="11" s="1"/>
  <c r="O102" i="11"/>
  <c r="O101" i="11" s="1"/>
  <c r="L102" i="11"/>
  <c r="L101" i="11" s="1"/>
  <c r="K102" i="11"/>
  <c r="J102" i="11"/>
  <c r="J101" i="11" s="1"/>
  <c r="H102" i="11"/>
  <c r="H101" i="11" s="1"/>
  <c r="E102" i="11"/>
  <c r="E101" i="11" s="1"/>
  <c r="D102" i="11"/>
  <c r="K101" i="11"/>
  <c r="R100" i="11"/>
  <c r="Q100" i="11"/>
  <c r="C100" i="11"/>
  <c r="R99" i="11"/>
  <c r="Q99" i="11"/>
  <c r="C99" i="11"/>
  <c r="R98" i="11"/>
  <c r="G98" i="11"/>
  <c r="Q98" i="11" s="1"/>
  <c r="C98" i="11"/>
  <c r="F98" i="11" s="1"/>
  <c r="R97" i="11"/>
  <c r="Q97" i="11"/>
  <c r="C97" i="11"/>
  <c r="R96" i="11"/>
  <c r="Q96" i="11"/>
  <c r="P96" i="11" s="1"/>
  <c r="C96" i="11"/>
  <c r="R95" i="11"/>
  <c r="Q95" i="11"/>
  <c r="C95" i="11"/>
  <c r="R94" i="11"/>
  <c r="Q94" i="11"/>
  <c r="P94" i="11" s="1"/>
  <c r="M94" i="11"/>
  <c r="I94" i="11" s="1"/>
  <c r="F94" i="11"/>
  <c r="C94" i="11"/>
  <c r="O93" i="11"/>
  <c r="L93" i="11"/>
  <c r="K93" i="11"/>
  <c r="J93" i="11"/>
  <c r="H93" i="11"/>
  <c r="E93" i="11"/>
  <c r="D93" i="11"/>
  <c r="Q92" i="11"/>
  <c r="P92" i="11" s="1"/>
  <c r="P91" i="11" s="1"/>
  <c r="M92" i="11"/>
  <c r="M91" i="11" s="1"/>
  <c r="F92" i="11"/>
  <c r="C92" i="11"/>
  <c r="R91" i="11"/>
  <c r="O91" i="11"/>
  <c r="N91" i="11"/>
  <c r="L91" i="11"/>
  <c r="K91" i="11"/>
  <c r="J91" i="11"/>
  <c r="H91" i="11"/>
  <c r="G91" i="11"/>
  <c r="G87" i="11" s="1"/>
  <c r="F91" i="11"/>
  <c r="E91" i="11"/>
  <c r="D91" i="11"/>
  <c r="C91" i="11"/>
  <c r="Q90" i="11"/>
  <c r="P90" i="11" s="1"/>
  <c r="M90" i="11"/>
  <c r="I90" i="11" s="1"/>
  <c r="F90" i="11"/>
  <c r="C90" i="11"/>
  <c r="Q89" i="11"/>
  <c r="Q88" i="11" s="1"/>
  <c r="M89" i="11"/>
  <c r="I89" i="11" s="1"/>
  <c r="F89" i="11"/>
  <c r="F88" i="11" s="1"/>
  <c r="F87" i="11" s="1"/>
  <c r="C89" i="11"/>
  <c r="R88" i="11"/>
  <c r="R87" i="11" s="1"/>
  <c r="O88" i="11"/>
  <c r="O87" i="11" s="1"/>
  <c r="N88" i="11"/>
  <c r="M88" i="11"/>
  <c r="L88" i="11"/>
  <c r="L87" i="11" s="1"/>
  <c r="K88" i="11"/>
  <c r="K87" i="11" s="1"/>
  <c r="J88" i="11"/>
  <c r="J87" i="11" s="1"/>
  <c r="H88" i="11"/>
  <c r="G88" i="11"/>
  <c r="E88" i="11"/>
  <c r="D88" i="11"/>
  <c r="Q86" i="11"/>
  <c r="F86" i="11"/>
  <c r="C86" i="11"/>
  <c r="Q85" i="11"/>
  <c r="C85" i="11"/>
  <c r="P85" i="11" s="1"/>
  <c r="Q84" i="11"/>
  <c r="C84" i="11"/>
  <c r="P84" i="11" s="1"/>
  <c r="Q83" i="11"/>
  <c r="C83" i="11"/>
  <c r="P83" i="11" s="1"/>
  <c r="Q82" i="11"/>
  <c r="M82" i="11"/>
  <c r="I82" i="11" s="1"/>
  <c r="F82" i="11"/>
  <c r="C82" i="11"/>
  <c r="Q81" i="11"/>
  <c r="M81" i="11"/>
  <c r="I81" i="11" s="1"/>
  <c r="F81" i="11"/>
  <c r="C81" i="11"/>
  <c r="Q80" i="11"/>
  <c r="M80" i="11"/>
  <c r="I80" i="11"/>
  <c r="F80" i="11"/>
  <c r="C80" i="11"/>
  <c r="R79" i="11"/>
  <c r="R78" i="11" s="1"/>
  <c r="O79" i="11"/>
  <c r="O78" i="11" s="1"/>
  <c r="N79" i="11"/>
  <c r="N78" i="11" s="1"/>
  <c r="L79" i="11"/>
  <c r="L78" i="11" s="1"/>
  <c r="K79" i="11"/>
  <c r="K78" i="11" s="1"/>
  <c r="J79" i="11"/>
  <c r="H79" i="11"/>
  <c r="H78" i="11" s="1"/>
  <c r="G79" i="11"/>
  <c r="G78" i="11" s="1"/>
  <c r="E79" i="11"/>
  <c r="E78" i="11" s="1"/>
  <c r="D79" i="11"/>
  <c r="D78" i="11" s="1"/>
  <c r="J78" i="11"/>
  <c r="R77" i="11"/>
  <c r="Q77" i="11"/>
  <c r="P77" i="11" s="1"/>
  <c r="C77" i="11"/>
  <c r="R76" i="11"/>
  <c r="Q76" i="11"/>
  <c r="P76" i="11" s="1"/>
  <c r="C76" i="11"/>
  <c r="R75" i="11"/>
  <c r="Q75" i="11"/>
  <c r="C75" i="11"/>
  <c r="R74" i="11"/>
  <c r="Q74" i="11"/>
  <c r="P74" i="11" s="1"/>
  <c r="C74" i="11"/>
  <c r="R73" i="11"/>
  <c r="Q73" i="11"/>
  <c r="C73" i="11"/>
  <c r="R72" i="11"/>
  <c r="Q72" i="11"/>
  <c r="O72" i="11"/>
  <c r="O71" i="11" s="1"/>
  <c r="O70" i="11" s="1"/>
  <c r="N72" i="11"/>
  <c r="M72" i="11" s="1"/>
  <c r="F72" i="11"/>
  <c r="F71" i="11" s="1"/>
  <c r="F70" i="11" s="1"/>
  <c r="C72" i="11"/>
  <c r="L71" i="11"/>
  <c r="K71" i="11"/>
  <c r="K70" i="11" s="1"/>
  <c r="J71" i="11"/>
  <c r="J70" i="11" s="1"/>
  <c r="H71" i="11"/>
  <c r="G71" i="11"/>
  <c r="G70" i="11" s="1"/>
  <c r="E71" i="11"/>
  <c r="E70" i="11" s="1"/>
  <c r="D71" i="11"/>
  <c r="D70" i="11" s="1"/>
  <c r="L70" i="11"/>
  <c r="H70" i="11"/>
  <c r="Q68" i="11"/>
  <c r="P68" i="11" s="1"/>
  <c r="I68" i="11"/>
  <c r="C68" i="11"/>
  <c r="K67" i="11"/>
  <c r="Q67" i="11" s="1"/>
  <c r="J67" i="11"/>
  <c r="J66" i="11" s="1"/>
  <c r="J65" i="11" s="1"/>
  <c r="R66" i="11"/>
  <c r="R65" i="11" s="1"/>
  <c r="L66" i="11"/>
  <c r="L65" i="11" s="1"/>
  <c r="K66" i="11"/>
  <c r="K65" i="11" s="1"/>
  <c r="H66" i="11"/>
  <c r="H65" i="11" s="1"/>
  <c r="G66" i="11"/>
  <c r="G65" i="11" s="1"/>
  <c r="F66" i="11"/>
  <c r="E66" i="11"/>
  <c r="E65" i="11" s="1"/>
  <c r="D66" i="11"/>
  <c r="D65" i="11" s="1"/>
  <c r="C66" i="11"/>
  <c r="C65" i="11" s="1"/>
  <c r="F65" i="11"/>
  <c r="Q64" i="11"/>
  <c r="J64" i="11"/>
  <c r="P64" i="11" s="1"/>
  <c r="Q63" i="11"/>
  <c r="J63" i="11"/>
  <c r="P63" i="11" s="1"/>
  <c r="Q62" i="11"/>
  <c r="J62" i="11"/>
  <c r="P62" i="11" s="1"/>
  <c r="Q61" i="11"/>
  <c r="J61" i="11"/>
  <c r="P61" i="11" s="1"/>
  <c r="Q60" i="11"/>
  <c r="J60" i="11"/>
  <c r="P60" i="11" s="1"/>
  <c r="J59" i="11"/>
  <c r="P59" i="11" s="1"/>
  <c r="Q58" i="11"/>
  <c r="J58" i="11"/>
  <c r="I58" i="11" s="1"/>
  <c r="Q57" i="11"/>
  <c r="J57" i="11"/>
  <c r="P57" i="11" s="1"/>
  <c r="R56" i="11"/>
  <c r="Q56" i="11"/>
  <c r="P56" i="11" s="1"/>
  <c r="J56" i="11"/>
  <c r="I56" i="11" s="1"/>
  <c r="R55" i="11"/>
  <c r="Q55" i="11"/>
  <c r="J55" i="11"/>
  <c r="I55" i="11" s="1"/>
  <c r="R54" i="11"/>
  <c r="Q54" i="11"/>
  <c r="P54" i="11" s="1"/>
  <c r="J54" i="11"/>
  <c r="I54" i="11" s="1"/>
  <c r="R53" i="11"/>
  <c r="Q53" i="11"/>
  <c r="J53" i="11"/>
  <c r="I53" i="11"/>
  <c r="R52" i="11"/>
  <c r="Q52" i="11"/>
  <c r="J52" i="11"/>
  <c r="I52" i="11" s="1"/>
  <c r="R51" i="11"/>
  <c r="Q51" i="11"/>
  <c r="P51" i="11" s="1"/>
  <c r="J51" i="11"/>
  <c r="I51" i="11"/>
  <c r="R50" i="11"/>
  <c r="Q50" i="11"/>
  <c r="J50" i="11"/>
  <c r="I50" i="11" s="1"/>
  <c r="R49" i="11"/>
  <c r="Q49" i="11"/>
  <c r="J49" i="11"/>
  <c r="I49" i="11" s="1"/>
  <c r="R48" i="11"/>
  <c r="Q48" i="11"/>
  <c r="P48" i="11" s="1"/>
  <c r="J48" i="11"/>
  <c r="I48" i="11" s="1"/>
  <c r="R47" i="11"/>
  <c r="K47" i="11"/>
  <c r="Q47" i="11" s="1"/>
  <c r="J47" i="11"/>
  <c r="I47" i="11" s="1"/>
  <c r="L46" i="11"/>
  <c r="L45" i="11" s="1"/>
  <c r="K46" i="11"/>
  <c r="K45" i="11" s="1"/>
  <c r="E45" i="11"/>
  <c r="D45" i="11"/>
  <c r="C45" i="11"/>
  <c r="R44" i="11"/>
  <c r="Q44" i="11"/>
  <c r="J44" i="11"/>
  <c r="I44" i="11" s="1"/>
  <c r="C44" i="11"/>
  <c r="R43" i="11"/>
  <c r="Q43" i="11"/>
  <c r="P43" i="11" s="1"/>
  <c r="J43" i="11"/>
  <c r="I43" i="11" s="1"/>
  <c r="C43" i="11"/>
  <c r="R42" i="11"/>
  <c r="Q42" i="11"/>
  <c r="J42" i="11"/>
  <c r="I42" i="11" s="1"/>
  <c r="C42" i="11"/>
  <c r="R41" i="11"/>
  <c r="Q41" i="11"/>
  <c r="P41" i="11" s="1"/>
  <c r="J41" i="11"/>
  <c r="I41" i="11" s="1"/>
  <c r="C41" i="11"/>
  <c r="R40" i="11"/>
  <c r="Q40" i="11"/>
  <c r="P40" i="11" s="1"/>
  <c r="J40" i="11"/>
  <c r="I40" i="11" s="1"/>
  <c r="C40" i="11"/>
  <c r="R39" i="11"/>
  <c r="Q39" i="11"/>
  <c r="J39" i="11"/>
  <c r="I39" i="11" s="1"/>
  <c r="C39" i="11"/>
  <c r="R38" i="11"/>
  <c r="Q38" i="11"/>
  <c r="P38" i="11" s="1"/>
  <c r="J38" i="11"/>
  <c r="I38" i="11" s="1"/>
  <c r="C38" i="11"/>
  <c r="R37" i="11"/>
  <c r="Q37" i="11"/>
  <c r="P37" i="11" s="1"/>
  <c r="J37" i="11"/>
  <c r="I37" i="11" s="1"/>
  <c r="C37" i="11"/>
  <c r="R36" i="11"/>
  <c r="Q36" i="11"/>
  <c r="C36" i="11"/>
  <c r="R35" i="11"/>
  <c r="Q35" i="11"/>
  <c r="P35" i="11"/>
  <c r="C35" i="11"/>
  <c r="L34" i="11"/>
  <c r="L33" i="11" s="1"/>
  <c r="K34" i="11"/>
  <c r="K33" i="11" s="1"/>
  <c r="H34" i="11"/>
  <c r="H33" i="11" s="1"/>
  <c r="G34" i="11"/>
  <c r="G33" i="11" s="1"/>
  <c r="F34" i="11"/>
  <c r="F33" i="11" s="1"/>
  <c r="E34" i="11"/>
  <c r="D34" i="11"/>
  <c r="D33" i="11" s="1"/>
  <c r="E33" i="11"/>
  <c r="G32" i="11"/>
  <c r="Q32" i="11" s="1"/>
  <c r="C32" i="11"/>
  <c r="C31" i="11" s="1"/>
  <c r="R31" i="11"/>
  <c r="H31" i="11"/>
  <c r="E31" i="11"/>
  <c r="D31" i="11"/>
  <c r="F30" i="11"/>
  <c r="F29" i="11" s="1"/>
  <c r="D30" i="11"/>
  <c r="C30" i="11" s="1"/>
  <c r="R29" i="11"/>
  <c r="H29" i="11"/>
  <c r="H28" i="11" s="1"/>
  <c r="G29" i="11"/>
  <c r="E29" i="11"/>
  <c r="D29" i="11"/>
  <c r="L28" i="11"/>
  <c r="K28" i="11"/>
  <c r="J28" i="11"/>
  <c r="E28" i="11"/>
  <c r="G27" i="11"/>
  <c r="Q27" i="11" s="1"/>
  <c r="F27" i="11"/>
  <c r="F26" i="11" s="1"/>
  <c r="F25" i="11" s="1"/>
  <c r="C27" i="11"/>
  <c r="C26" i="11" s="1"/>
  <c r="C25" i="11" s="1"/>
  <c r="R26" i="11"/>
  <c r="R25" i="11" s="1"/>
  <c r="H26" i="11"/>
  <c r="H25" i="11" s="1"/>
  <c r="E26" i="11"/>
  <c r="E25" i="11" s="1"/>
  <c r="D26" i="11"/>
  <c r="D25" i="11" s="1"/>
  <c r="R24" i="11"/>
  <c r="R23" i="11" s="1"/>
  <c r="Q24" i="11"/>
  <c r="F24" i="11"/>
  <c r="F23" i="11" s="1"/>
  <c r="C24" i="11"/>
  <c r="C23" i="11" s="1"/>
  <c r="H23" i="11"/>
  <c r="G23" i="11"/>
  <c r="E23" i="11"/>
  <c r="D23" i="11"/>
  <c r="G22" i="11"/>
  <c r="Q22" i="11" s="1"/>
  <c r="F22" i="11"/>
  <c r="F21" i="11" s="1"/>
  <c r="F20" i="11" s="1"/>
  <c r="C22" i="11"/>
  <c r="C21" i="11" s="1"/>
  <c r="C20" i="11" s="1"/>
  <c r="R21" i="11"/>
  <c r="R20" i="11" s="1"/>
  <c r="H21" i="11"/>
  <c r="H20" i="11" s="1"/>
  <c r="G21" i="11"/>
  <c r="G20" i="11" s="1"/>
  <c r="E21" i="11"/>
  <c r="E20" i="11" s="1"/>
  <c r="D21" i="11"/>
  <c r="D20" i="11" s="1"/>
  <c r="G19" i="11"/>
  <c r="F19" i="11"/>
  <c r="C19" i="11"/>
  <c r="G18" i="11"/>
  <c r="G17" i="11" s="1"/>
  <c r="G16" i="11" s="1"/>
  <c r="C18" i="11"/>
  <c r="C17" i="11" s="1"/>
  <c r="C16" i="11" s="1"/>
  <c r="R17" i="11"/>
  <c r="R16" i="11" s="1"/>
  <c r="H17" i="11"/>
  <c r="H16" i="11" s="1"/>
  <c r="E17" i="11"/>
  <c r="E16" i="11" s="1"/>
  <c r="D17" i="11"/>
  <c r="D16" i="11" s="1"/>
  <c r="G15" i="11"/>
  <c r="F15" i="11"/>
  <c r="F14" i="11" s="1"/>
  <c r="F13" i="11" s="1"/>
  <c r="R14" i="11"/>
  <c r="R13" i="11" s="1"/>
  <c r="Q14" i="11"/>
  <c r="Q13" i="11" s="1"/>
  <c r="P14" i="11"/>
  <c r="P13" i="11" s="1"/>
  <c r="H14" i="11"/>
  <c r="H13" i="11" s="1"/>
  <c r="G14" i="11"/>
  <c r="G13" i="11" s="1"/>
  <c r="E14" i="11"/>
  <c r="E13" i="11" s="1"/>
  <c r="D14" i="11"/>
  <c r="D13" i="11" s="1"/>
  <c r="C14" i="11"/>
  <c r="C13" i="11" s="1"/>
  <c r="O12" i="11"/>
  <c r="N12" i="11"/>
  <c r="M12" i="11"/>
  <c r="A3" i="11"/>
  <c r="M12" i="1"/>
  <c r="N12" i="1"/>
  <c r="O12" i="1"/>
  <c r="J183" i="1"/>
  <c r="K183" i="1"/>
  <c r="L183" i="1"/>
  <c r="O184" i="1"/>
  <c r="O183" i="1" s="1"/>
  <c r="N184" i="1"/>
  <c r="N183" i="1" s="1"/>
  <c r="J180" i="1"/>
  <c r="K180" i="1"/>
  <c r="K179" i="1" s="1"/>
  <c r="L180" i="1"/>
  <c r="L179" i="1" s="1"/>
  <c r="J179" i="1"/>
  <c r="N169" i="1"/>
  <c r="N170" i="1"/>
  <c r="O170" i="1"/>
  <c r="N171" i="1"/>
  <c r="N172" i="1"/>
  <c r="N173" i="1"/>
  <c r="N174" i="1"/>
  <c r="N175" i="1"/>
  <c r="N168" i="1"/>
  <c r="K167" i="1"/>
  <c r="L167" i="1"/>
  <c r="N161" i="1"/>
  <c r="M161" i="1" s="1"/>
  <c r="J160" i="1"/>
  <c r="J159" i="1" s="1"/>
  <c r="K160" i="1"/>
  <c r="K159" i="1" s="1"/>
  <c r="L160" i="1"/>
  <c r="L159" i="1" s="1"/>
  <c r="N160" i="1"/>
  <c r="N159" i="1" s="1"/>
  <c r="O160" i="1"/>
  <c r="O159" i="1" s="1"/>
  <c r="N150" i="1"/>
  <c r="M150" i="1" s="1"/>
  <c r="I150" i="1" s="1"/>
  <c r="N151" i="1"/>
  <c r="M151" i="1" s="1"/>
  <c r="I151" i="1" s="1"/>
  <c r="N152" i="1"/>
  <c r="M152" i="1" s="1"/>
  <c r="I152" i="1" s="1"/>
  <c r="N153" i="1"/>
  <c r="M153" i="1" s="1"/>
  <c r="I153" i="1" s="1"/>
  <c r="J148" i="1"/>
  <c r="J147" i="1" s="1"/>
  <c r="K148" i="1"/>
  <c r="K147" i="1" s="1"/>
  <c r="L148" i="1"/>
  <c r="L147" i="1" s="1"/>
  <c r="O149" i="1"/>
  <c r="O148" i="1" s="1"/>
  <c r="O147" i="1" s="1"/>
  <c r="N149" i="1"/>
  <c r="M149" i="1" s="1"/>
  <c r="I149" i="1" s="1"/>
  <c r="O137" i="1"/>
  <c r="N137" i="1"/>
  <c r="N136" i="1" s="1"/>
  <c r="K136" i="1"/>
  <c r="L136" i="1"/>
  <c r="O136" i="1"/>
  <c r="N132" i="1"/>
  <c r="O132" i="1"/>
  <c r="N135" i="1"/>
  <c r="O135" i="1"/>
  <c r="K128" i="1"/>
  <c r="L128" i="1"/>
  <c r="M113" i="1"/>
  <c r="N113" i="1"/>
  <c r="O113" i="1"/>
  <c r="M109" i="1"/>
  <c r="I109" i="1" s="1"/>
  <c r="I108" i="1" s="1"/>
  <c r="J110" i="1"/>
  <c r="K110" i="1"/>
  <c r="L110" i="1"/>
  <c r="O110" i="1"/>
  <c r="J108" i="1"/>
  <c r="K108" i="1"/>
  <c r="L108" i="1"/>
  <c r="L104" i="1" s="1"/>
  <c r="M108" i="1"/>
  <c r="N108" i="1"/>
  <c r="O108" i="1"/>
  <c r="D105" i="1"/>
  <c r="H102" i="1"/>
  <c r="H101" i="1" s="1"/>
  <c r="J102" i="1"/>
  <c r="K102" i="1"/>
  <c r="L102" i="1"/>
  <c r="O102" i="1"/>
  <c r="O101" i="1" s="1"/>
  <c r="J101" i="1"/>
  <c r="K101" i="1"/>
  <c r="L101" i="1"/>
  <c r="M94" i="1"/>
  <c r="I94" i="1" s="1"/>
  <c r="L93" i="1"/>
  <c r="O93" i="1"/>
  <c r="M92" i="1"/>
  <c r="M91" i="1" s="1"/>
  <c r="J91" i="1"/>
  <c r="K91" i="1"/>
  <c r="L91" i="1"/>
  <c r="N91" i="1"/>
  <c r="O91" i="1"/>
  <c r="M90" i="1"/>
  <c r="I90" i="1" s="1"/>
  <c r="M89" i="1"/>
  <c r="K88" i="1"/>
  <c r="L88" i="1"/>
  <c r="L87" i="1" s="1"/>
  <c r="N88" i="1"/>
  <c r="O88" i="1"/>
  <c r="N79" i="1"/>
  <c r="N78" i="1" s="1"/>
  <c r="O79" i="1"/>
  <c r="O78" i="1" s="1"/>
  <c r="M81" i="1"/>
  <c r="I81" i="1" s="1"/>
  <c r="M82" i="1"/>
  <c r="I82" i="1" s="1"/>
  <c r="M80" i="1"/>
  <c r="I80" i="1" s="1"/>
  <c r="H87" i="11" l="1"/>
  <c r="E87" i="11"/>
  <c r="D87" i="11"/>
  <c r="I79" i="1"/>
  <c r="I78" i="1" s="1"/>
  <c r="O104" i="1"/>
  <c r="M135" i="1"/>
  <c r="N167" i="1"/>
  <c r="R34" i="11"/>
  <c r="R33" i="11" s="1"/>
  <c r="P73" i="11"/>
  <c r="C71" i="11"/>
  <c r="C70" i="11" s="1"/>
  <c r="P141" i="11"/>
  <c r="F171" i="11"/>
  <c r="R171" i="11"/>
  <c r="P171" i="11"/>
  <c r="L179" i="11"/>
  <c r="M160" i="1"/>
  <c r="M159" i="1" s="1"/>
  <c r="I161" i="1"/>
  <c r="I160" i="1" s="1"/>
  <c r="I159" i="1" s="1"/>
  <c r="I148" i="1"/>
  <c r="I147" i="1" s="1"/>
  <c r="I92" i="1"/>
  <c r="I91" i="1" s="1"/>
  <c r="M132" i="1"/>
  <c r="I132" i="1" s="1"/>
  <c r="M170" i="1"/>
  <c r="I170" i="1" s="1"/>
  <c r="Q34" i="11"/>
  <c r="Q33" i="11" s="1"/>
  <c r="P39" i="11"/>
  <c r="P42" i="11"/>
  <c r="P75" i="11"/>
  <c r="P97" i="11"/>
  <c r="F103" i="11"/>
  <c r="F102" i="11" s="1"/>
  <c r="F101" i="11" s="1"/>
  <c r="O131" i="11"/>
  <c r="M134" i="11"/>
  <c r="I134" i="11" s="1"/>
  <c r="C136" i="11"/>
  <c r="F181" i="11"/>
  <c r="F180" i="11" s="1"/>
  <c r="M184" i="1"/>
  <c r="M88" i="1"/>
  <c r="M137" i="1"/>
  <c r="M136" i="1" s="1"/>
  <c r="P53" i="11"/>
  <c r="R71" i="11"/>
  <c r="R70" i="11" s="1"/>
  <c r="Q114" i="11"/>
  <c r="Q113" i="11" s="1"/>
  <c r="M149" i="11"/>
  <c r="M148" i="11" s="1"/>
  <c r="M147" i="11" s="1"/>
  <c r="R179" i="11"/>
  <c r="M79" i="1"/>
  <c r="M78" i="1" s="1"/>
  <c r="D28" i="11"/>
  <c r="I34" i="11"/>
  <c r="I33" i="11" s="1"/>
  <c r="I12" i="11" s="1"/>
  <c r="N129" i="11"/>
  <c r="M129" i="11" s="1"/>
  <c r="I129" i="11" s="1"/>
  <c r="Q134" i="11"/>
  <c r="P134" i="11" s="1"/>
  <c r="I89" i="1"/>
  <c r="I88" i="1" s="1"/>
  <c r="J34" i="11"/>
  <c r="J33" i="11" s="1"/>
  <c r="P58" i="11"/>
  <c r="G102" i="11"/>
  <c r="G101" i="11" s="1"/>
  <c r="P139" i="11"/>
  <c r="P24" i="11"/>
  <c r="P23" i="11" s="1"/>
  <c r="I79" i="11"/>
  <c r="I78" i="11" s="1"/>
  <c r="P95" i="11"/>
  <c r="L104" i="11"/>
  <c r="L69" i="11" s="1"/>
  <c r="E104" i="11"/>
  <c r="E69" i="11" s="1"/>
  <c r="P114" i="11"/>
  <c r="P113" i="11" s="1"/>
  <c r="M135" i="11"/>
  <c r="F148" i="11"/>
  <c r="F147" i="11" s="1"/>
  <c r="O175" i="11"/>
  <c r="M175" i="11" s="1"/>
  <c r="I175" i="11" s="1"/>
  <c r="R93" i="11"/>
  <c r="G104" i="11"/>
  <c r="P44" i="11"/>
  <c r="P55" i="11"/>
  <c r="P82" i="11"/>
  <c r="P86" i="11"/>
  <c r="C105" i="11"/>
  <c r="Q122" i="11"/>
  <c r="Q119" i="11" s="1"/>
  <c r="Q118" i="11" s="1"/>
  <c r="E126" i="11"/>
  <c r="Q130" i="11"/>
  <c r="P130" i="11" s="1"/>
  <c r="I116" i="11"/>
  <c r="P49" i="11"/>
  <c r="R46" i="11"/>
  <c r="R45" i="11" s="1"/>
  <c r="P100" i="11"/>
  <c r="Q105" i="11"/>
  <c r="O171" i="11"/>
  <c r="M171" i="11" s="1"/>
  <c r="I171" i="11" s="1"/>
  <c r="J179" i="11"/>
  <c r="F179" i="11"/>
  <c r="C184" i="11"/>
  <c r="C183" i="11" s="1"/>
  <c r="M184" i="11"/>
  <c r="N181" i="11"/>
  <c r="K179" i="11"/>
  <c r="G180" i="11"/>
  <c r="G179" i="11" s="1"/>
  <c r="O181" i="11"/>
  <c r="O180" i="11" s="1"/>
  <c r="O179" i="11" s="1"/>
  <c r="H180" i="11"/>
  <c r="H179" i="11" s="1"/>
  <c r="D179" i="11"/>
  <c r="D126" i="11" s="1"/>
  <c r="C180" i="11"/>
  <c r="F173" i="11"/>
  <c r="M170" i="11"/>
  <c r="I170" i="11" s="1"/>
  <c r="P176" i="11"/>
  <c r="C167" i="11"/>
  <c r="Q167" i="11"/>
  <c r="P177" i="11"/>
  <c r="F169" i="11"/>
  <c r="O172" i="11"/>
  <c r="M172" i="11" s="1"/>
  <c r="I172" i="11" s="1"/>
  <c r="N167" i="11"/>
  <c r="P175" i="11"/>
  <c r="O169" i="11"/>
  <c r="M169" i="11" s="1"/>
  <c r="I169" i="11" s="1"/>
  <c r="C160" i="11"/>
  <c r="C159" i="11" s="1"/>
  <c r="Q160" i="11"/>
  <c r="Q159" i="11" s="1"/>
  <c r="C148" i="11"/>
  <c r="C147" i="11" s="1"/>
  <c r="N148" i="11"/>
  <c r="N147" i="11" s="1"/>
  <c r="J126" i="11"/>
  <c r="P145" i="11"/>
  <c r="P142" i="11"/>
  <c r="P140" i="11"/>
  <c r="P137" i="11"/>
  <c r="P136" i="11" s="1"/>
  <c r="R136" i="11"/>
  <c r="R127" i="11" s="1"/>
  <c r="P132" i="11"/>
  <c r="K127" i="11"/>
  <c r="F131" i="11"/>
  <c r="M131" i="11"/>
  <c r="I131" i="11" s="1"/>
  <c r="F129" i="11"/>
  <c r="P135" i="11"/>
  <c r="Q131" i="11"/>
  <c r="P131" i="11" s="1"/>
  <c r="C128" i="11"/>
  <c r="M132" i="11"/>
  <c r="I132" i="11" s="1"/>
  <c r="J119" i="11"/>
  <c r="J118" i="11" s="1"/>
  <c r="I124" i="11"/>
  <c r="R119" i="11"/>
  <c r="R118" i="11" s="1"/>
  <c r="I120" i="11"/>
  <c r="R114" i="11"/>
  <c r="R113" i="11" s="1"/>
  <c r="C108" i="11"/>
  <c r="C104" i="11" s="1"/>
  <c r="K104" i="11"/>
  <c r="D104" i="11"/>
  <c r="Q111" i="11"/>
  <c r="Q110" i="11" s="1"/>
  <c r="Q104" i="11" s="1"/>
  <c r="P105" i="11"/>
  <c r="Q102" i="11"/>
  <c r="P99" i="11"/>
  <c r="C93" i="11"/>
  <c r="Q93" i="11"/>
  <c r="F93" i="11"/>
  <c r="P98" i="11"/>
  <c r="P93" i="11" s="1"/>
  <c r="I92" i="11"/>
  <c r="I91" i="11" s="1"/>
  <c r="P89" i="11"/>
  <c r="P88" i="11" s="1"/>
  <c r="P87" i="11" s="1"/>
  <c r="C88" i="11"/>
  <c r="C87" i="11" s="1"/>
  <c r="M87" i="11"/>
  <c r="I88" i="11"/>
  <c r="I87" i="11" s="1"/>
  <c r="N87" i="11"/>
  <c r="F79" i="11"/>
  <c r="F78" i="11" s="1"/>
  <c r="M79" i="11"/>
  <c r="M78" i="11" s="1"/>
  <c r="Q79" i="11"/>
  <c r="Q78" i="11" s="1"/>
  <c r="P81" i="11"/>
  <c r="M71" i="11"/>
  <c r="M70" i="11" s="1"/>
  <c r="I72" i="11"/>
  <c r="I71" i="11" s="1"/>
  <c r="I70" i="11" s="1"/>
  <c r="O69" i="11"/>
  <c r="P72" i="11"/>
  <c r="N71" i="11"/>
  <c r="N70" i="11" s="1"/>
  <c r="Q71" i="11"/>
  <c r="Q70" i="11" s="1"/>
  <c r="I67" i="11"/>
  <c r="I66" i="11" s="1"/>
  <c r="I65" i="11" s="1"/>
  <c r="I59" i="11"/>
  <c r="I57" i="11"/>
  <c r="I46" i="11"/>
  <c r="I45" i="11" s="1"/>
  <c r="P52" i="11"/>
  <c r="L12" i="11"/>
  <c r="J46" i="11"/>
  <c r="J45" i="11" s="1"/>
  <c r="P50" i="11"/>
  <c r="C34" i="11"/>
  <c r="C33" i="11" s="1"/>
  <c r="R28" i="11"/>
  <c r="G31" i="11"/>
  <c r="G28" i="11" s="1"/>
  <c r="Q30" i="11"/>
  <c r="Q29" i="11" s="1"/>
  <c r="G26" i="11"/>
  <c r="G25" i="11" s="1"/>
  <c r="G12" i="11" s="1"/>
  <c r="Q23" i="11"/>
  <c r="E12" i="11"/>
  <c r="K12" i="11"/>
  <c r="P169" i="11"/>
  <c r="L126" i="11"/>
  <c r="P27" i="11"/>
  <c r="P26" i="11" s="1"/>
  <c r="P25" i="11" s="1"/>
  <c r="Q26" i="11"/>
  <c r="Q25" i="11" s="1"/>
  <c r="P30" i="11"/>
  <c r="P29" i="11" s="1"/>
  <c r="C29" i="11"/>
  <c r="C28" i="11" s="1"/>
  <c r="P47" i="11"/>
  <c r="Q46" i="11"/>
  <c r="Q45" i="11" s="1"/>
  <c r="P168" i="11"/>
  <c r="Q21" i="11"/>
  <c r="Q20" i="11" s="1"/>
  <c r="P22" i="11"/>
  <c r="P21" i="11" s="1"/>
  <c r="P20" i="11" s="1"/>
  <c r="P32" i="11"/>
  <c r="P31" i="11" s="1"/>
  <c r="Q31" i="11"/>
  <c r="Q28" i="11" s="1"/>
  <c r="P67" i="11"/>
  <c r="P66" i="11" s="1"/>
  <c r="P65" i="11" s="1"/>
  <c r="Q66" i="11"/>
  <c r="Q65" i="11" s="1"/>
  <c r="I122" i="11"/>
  <c r="P122" i="11"/>
  <c r="O128" i="11"/>
  <c r="O127" i="11" s="1"/>
  <c r="M136" i="11"/>
  <c r="I137" i="11"/>
  <c r="I136" i="11" s="1"/>
  <c r="P160" i="11"/>
  <c r="P159" i="11" s="1"/>
  <c r="R101" i="11"/>
  <c r="M111" i="11"/>
  <c r="N110" i="11"/>
  <c r="N104" i="11" s="1"/>
  <c r="P148" i="11"/>
  <c r="P147" i="11" s="1"/>
  <c r="H69" i="11"/>
  <c r="P181" i="11"/>
  <c r="P180" i="11" s="1"/>
  <c r="Q180" i="11"/>
  <c r="H12" i="11"/>
  <c r="D12" i="11"/>
  <c r="M130" i="11"/>
  <c r="I130" i="11" s="1"/>
  <c r="F18" i="11"/>
  <c r="I62" i="11"/>
  <c r="R102" i="11"/>
  <c r="C119" i="11"/>
  <c r="C118" i="11" s="1"/>
  <c r="N136" i="11"/>
  <c r="I149" i="11"/>
  <c r="I148" i="11" s="1"/>
  <c r="I147" i="11" s="1"/>
  <c r="M161" i="11"/>
  <c r="H167" i="11"/>
  <c r="F168" i="11"/>
  <c r="Q18" i="11"/>
  <c r="Q17" i="11" s="1"/>
  <c r="Q16" i="11" s="1"/>
  <c r="J114" i="11"/>
  <c r="J113" i="11" s="1"/>
  <c r="P120" i="11"/>
  <c r="Q136" i="11"/>
  <c r="I60" i="11"/>
  <c r="I63" i="11"/>
  <c r="P80" i="11"/>
  <c r="P79" i="11" s="1"/>
  <c r="P78" i="11" s="1"/>
  <c r="I123" i="11"/>
  <c r="N133" i="11"/>
  <c r="O174" i="11"/>
  <c r="M174" i="11" s="1"/>
  <c r="I174" i="11" s="1"/>
  <c r="Q91" i="11"/>
  <c r="Q87" i="11" s="1"/>
  <c r="G93" i="11"/>
  <c r="G69" i="11" s="1"/>
  <c r="N98" i="11"/>
  <c r="F130" i="11"/>
  <c r="O168" i="11"/>
  <c r="Q184" i="11"/>
  <c r="P36" i="11"/>
  <c r="P34" i="11" s="1"/>
  <c r="P33" i="11" s="1"/>
  <c r="D101" i="11"/>
  <c r="Q101" i="11" s="1"/>
  <c r="N103" i="11"/>
  <c r="F111" i="11"/>
  <c r="F110" i="11" s="1"/>
  <c r="F104" i="11" s="1"/>
  <c r="I117" i="11"/>
  <c r="I114" i="11" s="1"/>
  <c r="I113" i="11" s="1"/>
  <c r="G128" i="11"/>
  <c r="G127" i="11" s="1"/>
  <c r="O173" i="11"/>
  <c r="M173" i="11" s="1"/>
  <c r="I173" i="11" s="1"/>
  <c r="F32" i="11"/>
  <c r="F31" i="11" s="1"/>
  <c r="F28" i="11" s="1"/>
  <c r="H128" i="11"/>
  <c r="H127" i="11" s="1"/>
  <c r="Q133" i="11"/>
  <c r="P133" i="11" s="1"/>
  <c r="R174" i="11"/>
  <c r="P174" i="11" s="1"/>
  <c r="I61" i="11"/>
  <c r="I64" i="11"/>
  <c r="C79" i="11"/>
  <c r="C78" i="11" s="1"/>
  <c r="C114" i="11"/>
  <c r="C113" i="11" s="1"/>
  <c r="K119" i="11"/>
  <c r="K118" i="11" s="1"/>
  <c r="Q148" i="11"/>
  <c r="Q147" i="11" s="1"/>
  <c r="M148" i="1"/>
  <c r="M147" i="1" s="1"/>
  <c r="N148" i="1"/>
  <c r="N147" i="1" s="1"/>
  <c r="I137" i="1"/>
  <c r="I136" i="1" s="1"/>
  <c r="K127" i="1"/>
  <c r="K126" i="1" s="1"/>
  <c r="L127" i="1"/>
  <c r="L126" i="1" s="1"/>
  <c r="K104" i="1"/>
  <c r="J104" i="1"/>
  <c r="I87" i="1"/>
  <c r="M87" i="1"/>
  <c r="N87" i="1"/>
  <c r="O87" i="1"/>
  <c r="K87" i="1"/>
  <c r="O72" i="1"/>
  <c r="O71" i="1" s="1"/>
  <c r="O70" i="1" s="1"/>
  <c r="O69" i="1" s="1"/>
  <c r="N72" i="1"/>
  <c r="N71" i="1" s="1"/>
  <c r="N70" i="1" s="1"/>
  <c r="I68" i="1"/>
  <c r="C27" i="10"/>
  <c r="F26" i="10"/>
  <c r="C26" i="10"/>
  <c r="F22" i="10"/>
  <c r="C25" i="10"/>
  <c r="C24" i="10"/>
  <c r="C23" i="10"/>
  <c r="J12" i="11" l="1"/>
  <c r="R12" i="11"/>
  <c r="R69" i="11"/>
  <c r="P102" i="11"/>
  <c r="F167" i="11"/>
  <c r="J69" i="11"/>
  <c r="F69" i="11"/>
  <c r="K69" i="11"/>
  <c r="M183" i="11"/>
  <c r="I184" i="11"/>
  <c r="I183" i="11" s="1"/>
  <c r="C22" i="10"/>
  <c r="M133" i="11"/>
  <c r="I133" i="11" s="1"/>
  <c r="N128" i="11"/>
  <c r="N127" i="11" s="1"/>
  <c r="P71" i="11"/>
  <c r="P70" i="11" s="1"/>
  <c r="D69" i="11"/>
  <c r="D11" i="11" s="1"/>
  <c r="D10" i="11" s="1"/>
  <c r="M72" i="1"/>
  <c r="I184" i="1"/>
  <c r="I183" i="1" s="1"/>
  <c r="M183" i="1"/>
  <c r="C179" i="11"/>
  <c r="P101" i="11"/>
  <c r="C12" i="11"/>
  <c r="C127" i="11"/>
  <c r="C126" i="11" s="1"/>
  <c r="K126" i="11"/>
  <c r="K11" i="11" s="1"/>
  <c r="K10" i="11" s="1"/>
  <c r="H126" i="11"/>
  <c r="L191" i="11" s="1"/>
  <c r="L190" i="11" s="1"/>
  <c r="L189" i="11" s="1"/>
  <c r="G126" i="11"/>
  <c r="K191" i="11" s="1"/>
  <c r="M181" i="11"/>
  <c r="N180" i="11"/>
  <c r="N179" i="11" s="1"/>
  <c r="N126" i="11" s="1"/>
  <c r="P128" i="11"/>
  <c r="P127" i="11" s="1"/>
  <c r="F128" i="11"/>
  <c r="F127" i="11" s="1"/>
  <c r="F126" i="11" s="1"/>
  <c r="P119" i="11"/>
  <c r="P118" i="11" s="1"/>
  <c r="I119" i="11"/>
  <c r="I118" i="11" s="1"/>
  <c r="C69" i="11"/>
  <c r="Q69" i="11"/>
  <c r="P111" i="11"/>
  <c r="P110" i="11" s="1"/>
  <c r="P104" i="11" s="1"/>
  <c r="L188" i="11"/>
  <c r="L187" i="11" s="1"/>
  <c r="L186" i="11" s="1"/>
  <c r="K188" i="11"/>
  <c r="Q188" i="11" s="1"/>
  <c r="Q187" i="11" s="1"/>
  <c r="Q186" i="11" s="1"/>
  <c r="L11" i="11"/>
  <c r="L10" i="11" s="1"/>
  <c r="P46" i="11"/>
  <c r="P45" i="11" s="1"/>
  <c r="P28" i="11"/>
  <c r="Q12" i="11"/>
  <c r="E11" i="11"/>
  <c r="E10" i="11" s="1"/>
  <c r="Q191" i="11"/>
  <c r="Q190" i="11" s="1"/>
  <c r="Q189" i="11" s="1"/>
  <c r="K190" i="11"/>
  <c r="K189" i="11" s="1"/>
  <c r="P69" i="11"/>
  <c r="M98" i="11"/>
  <c r="N93" i="11"/>
  <c r="I161" i="11"/>
  <c r="I160" i="11" s="1"/>
  <c r="I159" i="11" s="1"/>
  <c r="M160" i="11"/>
  <c r="M159" i="11" s="1"/>
  <c r="G11" i="11"/>
  <c r="G10" i="11" s="1"/>
  <c r="R167" i="11"/>
  <c r="R126" i="11" s="1"/>
  <c r="N102" i="11"/>
  <c r="N101" i="11" s="1"/>
  <c r="M103" i="11"/>
  <c r="Q128" i="11"/>
  <c r="Q127" i="11" s="1"/>
  <c r="Q183" i="11"/>
  <c r="Q179" i="11" s="1"/>
  <c r="P184" i="11"/>
  <c r="P183" i="11" s="1"/>
  <c r="P179" i="11" s="1"/>
  <c r="P167" i="11"/>
  <c r="O167" i="11"/>
  <c r="O126" i="11" s="1"/>
  <c r="O11" i="11" s="1"/>
  <c r="O10" i="11" s="1"/>
  <c r="M168" i="11"/>
  <c r="F17" i="11"/>
  <c r="F16" i="11" s="1"/>
  <c r="F12" i="11" s="1"/>
  <c r="P18" i="11"/>
  <c r="P17" i="11" s="1"/>
  <c r="P16" i="11" s="1"/>
  <c r="M110" i="11"/>
  <c r="M104" i="11" s="1"/>
  <c r="I111" i="11"/>
  <c r="I110" i="11" s="1"/>
  <c r="I104" i="11" s="1"/>
  <c r="M128" i="11"/>
  <c r="M127" i="11" s="1"/>
  <c r="I128" i="11"/>
  <c r="I127" i="11" s="1"/>
  <c r="J11" i="11"/>
  <c r="J10" i="11" s="1"/>
  <c r="F21" i="10"/>
  <c r="F20" i="10" s="1"/>
  <c r="F9" i="10" s="1"/>
  <c r="I186" i="5"/>
  <c r="I185" i="5" s="1"/>
  <c r="J186" i="5"/>
  <c r="J185" i="5" s="1"/>
  <c r="K186" i="5"/>
  <c r="K185" i="5" s="1"/>
  <c r="G187" i="5"/>
  <c r="G186" i="5" s="1"/>
  <c r="K200" i="5"/>
  <c r="I200" i="5" s="1"/>
  <c r="H189" i="5"/>
  <c r="H187" i="5" s="1"/>
  <c r="K199" i="5" s="1"/>
  <c r="N199" i="5" s="1"/>
  <c r="E187" i="5"/>
  <c r="C187" i="5" s="1"/>
  <c r="C186" i="5" s="1"/>
  <c r="E188" i="5"/>
  <c r="C189" i="5"/>
  <c r="C188" i="5" s="1"/>
  <c r="G188" i="5"/>
  <c r="D188" i="5"/>
  <c r="D186" i="5"/>
  <c r="D185" i="5" s="1"/>
  <c r="C25" i="8"/>
  <c r="C24" i="8"/>
  <c r="I59" i="5"/>
  <c r="L59" i="5" s="1"/>
  <c r="M58" i="5"/>
  <c r="I58" i="5"/>
  <c r="L58" i="5" s="1"/>
  <c r="J59" i="1"/>
  <c r="D22" i="8"/>
  <c r="E22" i="8"/>
  <c r="C30" i="8"/>
  <c r="C29" i="8"/>
  <c r="C28" i="8"/>
  <c r="C27" i="8"/>
  <c r="C26" i="8"/>
  <c r="C23" i="8"/>
  <c r="R11" i="11" l="1"/>
  <c r="R10" i="11" s="1"/>
  <c r="P126" i="11"/>
  <c r="F11" i="11"/>
  <c r="F10" i="11" s="1"/>
  <c r="P12" i="11"/>
  <c r="C22" i="8"/>
  <c r="H11" i="11"/>
  <c r="H10" i="11" s="1"/>
  <c r="C21" i="10"/>
  <c r="C20" i="10" s="1"/>
  <c r="R191" i="11"/>
  <c r="R190" i="11" s="1"/>
  <c r="R189" i="11" s="1"/>
  <c r="C11" i="11"/>
  <c r="C10" i="11" s="1"/>
  <c r="J191" i="11"/>
  <c r="M187" i="5"/>
  <c r="M186" i="5" s="1"/>
  <c r="M185" i="5" s="1"/>
  <c r="J199" i="5"/>
  <c r="J198" i="5" s="1"/>
  <c r="M71" i="1"/>
  <c r="M70" i="1" s="1"/>
  <c r="I72" i="1"/>
  <c r="I71" i="1" s="1"/>
  <c r="I70" i="1" s="1"/>
  <c r="C185" i="5"/>
  <c r="P59" i="1"/>
  <c r="I59" i="1"/>
  <c r="N200" i="5"/>
  <c r="L200" i="5" s="1"/>
  <c r="G185" i="5"/>
  <c r="N187" i="5"/>
  <c r="N186" i="5" s="1"/>
  <c r="N185" i="5" s="1"/>
  <c r="M180" i="11"/>
  <c r="M179" i="11" s="1"/>
  <c r="I181" i="11"/>
  <c r="I180" i="11" s="1"/>
  <c r="I179" i="11" s="1"/>
  <c r="K187" i="11"/>
  <c r="K186" i="11" s="1"/>
  <c r="K185" i="11" s="1"/>
  <c r="R188" i="11"/>
  <c r="R187" i="11" s="1"/>
  <c r="R186" i="11" s="1"/>
  <c r="R185" i="11" s="1"/>
  <c r="J188" i="11"/>
  <c r="P188" i="11" s="1"/>
  <c r="P187" i="11" s="1"/>
  <c r="P186" i="11" s="1"/>
  <c r="M167" i="11"/>
  <c r="M126" i="11" s="1"/>
  <c r="I168" i="11"/>
  <c r="I167" i="11" s="1"/>
  <c r="M93" i="11"/>
  <c r="I98" i="11"/>
  <c r="I93" i="11" s="1"/>
  <c r="M102" i="11"/>
  <c r="M101" i="11" s="1"/>
  <c r="I103" i="11"/>
  <c r="I102" i="11" s="1"/>
  <c r="I101" i="11" s="1"/>
  <c r="L185" i="11"/>
  <c r="Q185" i="11"/>
  <c r="P191" i="11"/>
  <c r="P190" i="11" s="1"/>
  <c r="P189" i="11" s="1"/>
  <c r="J190" i="11"/>
  <c r="J189" i="11" s="1"/>
  <c r="P11" i="11"/>
  <c r="P10" i="11" s="1"/>
  <c r="Q126" i="11"/>
  <c r="Q11" i="11" s="1"/>
  <c r="Q10" i="11" s="1"/>
  <c r="N69" i="11"/>
  <c r="N11" i="11" s="1"/>
  <c r="N10" i="11" s="1"/>
  <c r="K198" i="5"/>
  <c r="F187" i="5"/>
  <c r="F186" i="5" s="1"/>
  <c r="H188" i="5"/>
  <c r="F189" i="5"/>
  <c r="F188" i="5" s="1"/>
  <c r="E186" i="5"/>
  <c r="E185" i="5" s="1"/>
  <c r="H186" i="5"/>
  <c r="H185" i="5" s="1"/>
  <c r="J56" i="1"/>
  <c r="I56" i="1" s="1"/>
  <c r="M64" i="5"/>
  <c r="I64" i="5"/>
  <c r="L64" i="5" s="1"/>
  <c r="M63" i="5"/>
  <c r="I63" i="5"/>
  <c r="L63" i="5" s="1"/>
  <c r="M62" i="5"/>
  <c r="I62" i="5"/>
  <c r="L62" i="5" s="1"/>
  <c r="M61" i="5"/>
  <c r="I61" i="5"/>
  <c r="L61" i="5" s="1"/>
  <c r="M60" i="5"/>
  <c r="I60" i="5"/>
  <c r="L60" i="5" s="1"/>
  <c r="M57" i="5"/>
  <c r="I57" i="5"/>
  <c r="L57" i="5" s="1"/>
  <c r="Q64" i="1"/>
  <c r="J64" i="1"/>
  <c r="Q63" i="1"/>
  <c r="J63" i="1"/>
  <c r="Q62" i="1"/>
  <c r="J62" i="1"/>
  <c r="Q61" i="1"/>
  <c r="J61" i="1"/>
  <c r="Q60" i="1"/>
  <c r="J60" i="1"/>
  <c r="Q58" i="1"/>
  <c r="J58" i="1"/>
  <c r="Q57" i="1"/>
  <c r="J57" i="1"/>
  <c r="P58" i="1" l="1"/>
  <c r="I58" i="1"/>
  <c r="P57" i="1"/>
  <c r="I57" i="1"/>
  <c r="I126" i="11"/>
  <c r="P64" i="1"/>
  <c r="I64" i="1"/>
  <c r="P60" i="1"/>
  <c r="I60" i="1"/>
  <c r="P62" i="1"/>
  <c r="I62" i="1"/>
  <c r="P63" i="1"/>
  <c r="I63" i="1"/>
  <c r="M199" i="5"/>
  <c r="P61" i="1"/>
  <c r="I61" i="1"/>
  <c r="I199" i="5"/>
  <c r="I198" i="5" s="1"/>
  <c r="L187" i="5"/>
  <c r="L186" i="5" s="1"/>
  <c r="L185" i="5" s="1"/>
  <c r="N198" i="5"/>
  <c r="P185" i="11"/>
  <c r="J187" i="11"/>
  <c r="J186" i="11" s="1"/>
  <c r="J185" i="11" s="1"/>
  <c r="I69" i="11"/>
  <c r="M69" i="11"/>
  <c r="M11" i="11" s="1"/>
  <c r="M10" i="11" s="1"/>
  <c r="F185" i="5"/>
  <c r="E12" i="10"/>
  <c r="E9" i="10" s="1"/>
  <c r="D13" i="10"/>
  <c r="C13" i="10" s="1"/>
  <c r="E21" i="9"/>
  <c r="D24" i="9"/>
  <c r="C24" i="9" s="1"/>
  <c r="D18" i="9"/>
  <c r="E18" i="9"/>
  <c r="C20" i="9"/>
  <c r="M198" i="5" l="1"/>
  <c r="L199" i="5"/>
  <c r="L198" i="5" s="1"/>
  <c r="E9" i="9"/>
  <c r="I11" i="11"/>
  <c r="I10" i="11" s="1"/>
  <c r="D21" i="9"/>
  <c r="D20" i="8"/>
  <c r="C21" i="8"/>
  <c r="C20" i="8" s="1"/>
  <c r="D33" i="8"/>
  <c r="E33" i="8"/>
  <c r="E32" i="8" s="1"/>
  <c r="E31" i="8" s="1"/>
  <c r="E11" i="8"/>
  <c r="E10" i="8" s="1"/>
  <c r="D12" i="8"/>
  <c r="C12" i="8" s="1"/>
  <c r="C33" i="8" l="1"/>
  <c r="E9" i="8"/>
  <c r="C19" i="10" l="1"/>
  <c r="C18" i="10" s="1"/>
  <c r="D18" i="10"/>
  <c r="C17" i="10"/>
  <c r="C16" i="10"/>
  <c r="C15" i="10"/>
  <c r="D14" i="10"/>
  <c r="C14" i="10"/>
  <c r="C12" i="10"/>
  <c r="D12" i="10"/>
  <c r="C11" i="10"/>
  <c r="C10" i="10" s="1"/>
  <c r="C9" i="10" s="1"/>
  <c r="D10" i="10"/>
  <c r="D9" i="10" s="1"/>
  <c r="C40" i="9"/>
  <c r="C39" i="9" s="1"/>
  <c r="D39" i="9"/>
  <c r="C38" i="9"/>
  <c r="C37" i="9"/>
  <c r="C36" i="9"/>
  <c r="D35" i="9"/>
  <c r="C35" i="9"/>
  <c r="C34" i="9"/>
  <c r="C33" i="9"/>
  <c r="C32" i="9"/>
  <c r="C31" i="9"/>
  <c r="C30" i="9"/>
  <c r="D29" i="9"/>
  <c r="C28" i="9"/>
  <c r="C27" i="9"/>
  <c r="C26" i="9"/>
  <c r="D25" i="9"/>
  <c r="C23" i="9"/>
  <c r="C22" i="9"/>
  <c r="C21" i="9" s="1"/>
  <c r="C19" i="9"/>
  <c r="C18" i="9" s="1"/>
  <c r="C17" i="9"/>
  <c r="C16" i="9"/>
  <c r="D15" i="9"/>
  <c r="C14" i="9"/>
  <c r="C13" i="9" s="1"/>
  <c r="D13" i="9"/>
  <c r="C12" i="9"/>
  <c r="C11" i="9"/>
  <c r="C10" i="9" s="1"/>
  <c r="D10" i="9"/>
  <c r="C32" i="8"/>
  <c r="C31" i="8" s="1"/>
  <c r="C19" i="8"/>
  <c r="C18" i="8"/>
  <c r="C17" i="8"/>
  <c r="C16" i="8"/>
  <c r="C15" i="8"/>
  <c r="C14" i="8"/>
  <c r="C13" i="8"/>
  <c r="A3" i="1"/>
  <c r="A3" i="8" s="1"/>
  <c r="A3" i="9" s="1"/>
  <c r="A3" i="10" s="1"/>
  <c r="D17" i="1"/>
  <c r="E17" i="1"/>
  <c r="J28" i="1"/>
  <c r="K28" i="1"/>
  <c r="L28" i="1"/>
  <c r="F34" i="1"/>
  <c r="F33" i="1" s="1"/>
  <c r="G34" i="1"/>
  <c r="G33" i="1" s="1"/>
  <c r="H34" i="1"/>
  <c r="H33" i="1" s="1"/>
  <c r="K34" i="1"/>
  <c r="K33" i="1" s="1"/>
  <c r="L34" i="1"/>
  <c r="L33" i="1" s="1"/>
  <c r="D34" i="1"/>
  <c r="E34" i="1"/>
  <c r="E33" i="1" s="1"/>
  <c r="L46" i="1"/>
  <c r="R66" i="1"/>
  <c r="R65" i="1" s="1"/>
  <c r="D66" i="1"/>
  <c r="D65" i="1" s="1"/>
  <c r="E66" i="1"/>
  <c r="E65" i="1" s="1"/>
  <c r="F66" i="1"/>
  <c r="F65" i="1" s="1"/>
  <c r="G66" i="1"/>
  <c r="G65" i="1" s="1"/>
  <c r="H66" i="1"/>
  <c r="H65" i="1" s="1"/>
  <c r="L66" i="1"/>
  <c r="L65" i="1" s="1"/>
  <c r="D71" i="1"/>
  <c r="D70" i="1" s="1"/>
  <c r="E71" i="1"/>
  <c r="E70" i="1" s="1"/>
  <c r="J71" i="1"/>
  <c r="J70" i="1" s="1"/>
  <c r="K71" i="1"/>
  <c r="K70" i="1" s="1"/>
  <c r="L71" i="1"/>
  <c r="L70" i="1" s="1"/>
  <c r="D79" i="1"/>
  <c r="D78" i="1" s="1"/>
  <c r="E79" i="1"/>
  <c r="E78" i="1" s="1"/>
  <c r="H79" i="1"/>
  <c r="H78" i="1" s="1"/>
  <c r="J79" i="1"/>
  <c r="J78" i="1" s="1"/>
  <c r="K79" i="1"/>
  <c r="K78" i="1" s="1"/>
  <c r="L79" i="1"/>
  <c r="L78" i="1" s="1"/>
  <c r="R79" i="1"/>
  <c r="R78" i="1" s="1"/>
  <c r="G88" i="1"/>
  <c r="H88" i="1"/>
  <c r="J88" i="1"/>
  <c r="J87" i="1" s="1"/>
  <c r="R88" i="1"/>
  <c r="D88" i="1"/>
  <c r="E88" i="1"/>
  <c r="D93" i="1"/>
  <c r="E93" i="1"/>
  <c r="H93" i="1"/>
  <c r="J93" i="1"/>
  <c r="K93" i="1"/>
  <c r="D110" i="1"/>
  <c r="E110" i="1"/>
  <c r="H110" i="1"/>
  <c r="R110" i="1"/>
  <c r="D114" i="1"/>
  <c r="D113" i="1" s="1"/>
  <c r="E114" i="1"/>
  <c r="E113" i="1" s="1"/>
  <c r="F114" i="1"/>
  <c r="F113" i="1" s="1"/>
  <c r="G114" i="1"/>
  <c r="G113" i="1" s="1"/>
  <c r="H114" i="1"/>
  <c r="H113" i="1" s="1"/>
  <c r="K114" i="1"/>
  <c r="K113" i="1" s="1"/>
  <c r="L114" i="1"/>
  <c r="L113" i="1" s="1"/>
  <c r="D119" i="1"/>
  <c r="D118" i="1" s="1"/>
  <c r="E119" i="1"/>
  <c r="E118" i="1" s="1"/>
  <c r="F119" i="1"/>
  <c r="F118" i="1" s="1"/>
  <c r="G119" i="1"/>
  <c r="G118" i="1" s="1"/>
  <c r="H119" i="1"/>
  <c r="H118" i="1" s="1"/>
  <c r="L119" i="1"/>
  <c r="L118" i="1" s="1"/>
  <c r="D128" i="1"/>
  <c r="E128" i="1"/>
  <c r="J128" i="1"/>
  <c r="D136" i="1"/>
  <c r="E136" i="1"/>
  <c r="G136" i="1"/>
  <c r="H136" i="1"/>
  <c r="J136" i="1"/>
  <c r="D148" i="1"/>
  <c r="E148" i="1"/>
  <c r="G148" i="1"/>
  <c r="H148" i="1"/>
  <c r="R148" i="1"/>
  <c r="D160" i="1"/>
  <c r="D159" i="1" s="1"/>
  <c r="E160" i="1"/>
  <c r="E159" i="1" s="1"/>
  <c r="G160" i="1"/>
  <c r="G159" i="1" s="1"/>
  <c r="H160" i="1"/>
  <c r="H159" i="1" s="1"/>
  <c r="E167" i="1"/>
  <c r="G167" i="1"/>
  <c r="J167" i="1"/>
  <c r="D110" i="5"/>
  <c r="E110" i="5"/>
  <c r="H110" i="5"/>
  <c r="I110" i="5"/>
  <c r="I104" i="5" s="1"/>
  <c r="J110" i="5"/>
  <c r="J104" i="5" s="1"/>
  <c r="K110" i="5"/>
  <c r="K104" i="5" s="1"/>
  <c r="M112" i="5"/>
  <c r="C112" i="5"/>
  <c r="L112" i="5" s="1"/>
  <c r="Q112" i="1"/>
  <c r="C112" i="1"/>
  <c r="P112" i="1" s="1"/>
  <c r="N105" i="5"/>
  <c r="D105" i="5"/>
  <c r="E105" i="5"/>
  <c r="M106" i="5"/>
  <c r="C106" i="5"/>
  <c r="L106" i="5" s="1"/>
  <c r="R105" i="1"/>
  <c r="E105" i="1"/>
  <c r="Q106" i="1"/>
  <c r="C106" i="1"/>
  <c r="P106" i="1" s="1"/>
  <c r="M83" i="5"/>
  <c r="M84" i="5"/>
  <c r="M85" i="5"/>
  <c r="C85" i="5"/>
  <c r="L85" i="5" s="1"/>
  <c r="C84" i="5"/>
  <c r="L84" i="5" s="1"/>
  <c r="C83" i="5"/>
  <c r="L83" i="5" s="1"/>
  <c r="Q83" i="1"/>
  <c r="Q84" i="1"/>
  <c r="Q85" i="1"/>
  <c r="C83" i="1"/>
  <c r="P83" i="1" s="1"/>
  <c r="C84" i="1"/>
  <c r="P84" i="1" s="1"/>
  <c r="C85" i="1"/>
  <c r="P85" i="1" s="1"/>
  <c r="D71" i="5"/>
  <c r="D70" i="5" s="1"/>
  <c r="E71" i="5"/>
  <c r="E70" i="5" s="1"/>
  <c r="I71" i="5"/>
  <c r="J71" i="5"/>
  <c r="K71" i="5"/>
  <c r="M73" i="5"/>
  <c r="N73" i="5"/>
  <c r="M74" i="5"/>
  <c r="N74" i="5"/>
  <c r="M75" i="5"/>
  <c r="N75" i="5"/>
  <c r="M76" i="5"/>
  <c r="N76" i="5"/>
  <c r="C76" i="5"/>
  <c r="C75" i="5"/>
  <c r="C74" i="5"/>
  <c r="C73" i="5"/>
  <c r="Q72" i="1"/>
  <c r="R72" i="1"/>
  <c r="Q73" i="1"/>
  <c r="R73" i="1"/>
  <c r="Q74" i="1"/>
  <c r="R74" i="1"/>
  <c r="Q75" i="1"/>
  <c r="R75" i="1"/>
  <c r="Q76" i="1"/>
  <c r="R76" i="1"/>
  <c r="C73" i="1"/>
  <c r="C74" i="1"/>
  <c r="C75" i="1"/>
  <c r="C76" i="1"/>
  <c r="C77" i="1"/>
  <c r="F184" i="5"/>
  <c r="F183" i="5" s="1"/>
  <c r="D184" i="5"/>
  <c r="C184" i="5" s="1"/>
  <c r="C183" i="5" s="1"/>
  <c r="N183" i="5"/>
  <c r="H183" i="5"/>
  <c r="G183" i="5"/>
  <c r="E183" i="5"/>
  <c r="N182" i="5"/>
  <c r="M182" i="5"/>
  <c r="C182" i="5"/>
  <c r="H181" i="5"/>
  <c r="N181" i="5" s="1"/>
  <c r="G181" i="5"/>
  <c r="M181" i="5" s="1"/>
  <c r="C181" i="5"/>
  <c r="K180" i="5"/>
  <c r="J180" i="5"/>
  <c r="I180" i="5"/>
  <c r="E180" i="5"/>
  <c r="D180" i="5"/>
  <c r="N178" i="5"/>
  <c r="M178" i="5"/>
  <c r="C178" i="5"/>
  <c r="N177" i="5"/>
  <c r="M177" i="5"/>
  <c r="C177" i="5"/>
  <c r="N176" i="5"/>
  <c r="M176" i="5"/>
  <c r="C176" i="5"/>
  <c r="M175" i="5"/>
  <c r="H175" i="5"/>
  <c r="F175" i="5" s="1"/>
  <c r="C175" i="5"/>
  <c r="M174" i="5"/>
  <c r="H174" i="5"/>
  <c r="N174" i="5" s="1"/>
  <c r="C174" i="5"/>
  <c r="M173" i="5"/>
  <c r="H173" i="5"/>
  <c r="F173" i="5" s="1"/>
  <c r="C173" i="5"/>
  <c r="M172" i="5"/>
  <c r="H172" i="5"/>
  <c r="C172" i="5"/>
  <c r="M171" i="5"/>
  <c r="H171" i="5"/>
  <c r="F171" i="5" s="1"/>
  <c r="C171" i="5"/>
  <c r="N170" i="5"/>
  <c r="M170" i="5"/>
  <c r="F170" i="5"/>
  <c r="C170" i="5"/>
  <c r="M169" i="5"/>
  <c r="H169" i="5"/>
  <c r="F169" i="5" s="1"/>
  <c r="C169" i="5"/>
  <c r="M168" i="5"/>
  <c r="H168" i="5"/>
  <c r="N168" i="5" s="1"/>
  <c r="C168" i="5"/>
  <c r="K167" i="5"/>
  <c r="K126" i="5" s="1"/>
  <c r="J167" i="5"/>
  <c r="J126" i="5" s="1"/>
  <c r="I167" i="5"/>
  <c r="I126" i="5" s="1"/>
  <c r="G167" i="5"/>
  <c r="E167" i="5"/>
  <c r="D167" i="5"/>
  <c r="M166" i="5"/>
  <c r="L166" i="5" s="1"/>
  <c r="C166" i="5"/>
  <c r="M165" i="5"/>
  <c r="L165" i="5" s="1"/>
  <c r="C165" i="5"/>
  <c r="M164" i="5"/>
  <c r="L164" i="5" s="1"/>
  <c r="C164" i="5"/>
  <c r="M163" i="5"/>
  <c r="L163" i="5" s="1"/>
  <c r="C163" i="5"/>
  <c r="M162" i="5"/>
  <c r="L162" i="5" s="1"/>
  <c r="C162" i="5"/>
  <c r="M161" i="5"/>
  <c r="L161" i="5" s="1"/>
  <c r="F161" i="5"/>
  <c r="F160" i="5" s="1"/>
  <c r="F159" i="5" s="1"/>
  <c r="C161" i="5"/>
  <c r="N160" i="5"/>
  <c r="N159" i="5" s="1"/>
  <c r="K160" i="5"/>
  <c r="J160" i="5"/>
  <c r="I160" i="5"/>
  <c r="H160" i="5"/>
  <c r="H159" i="5" s="1"/>
  <c r="G160" i="5"/>
  <c r="G159" i="5" s="1"/>
  <c r="E160" i="5"/>
  <c r="E159" i="5" s="1"/>
  <c r="D160" i="5"/>
  <c r="D159" i="5" s="1"/>
  <c r="M158" i="5"/>
  <c r="L158" i="5" s="1"/>
  <c r="C158" i="5"/>
  <c r="M157" i="5"/>
  <c r="L157" i="5" s="1"/>
  <c r="C157" i="5"/>
  <c r="M156" i="5"/>
  <c r="L156" i="5" s="1"/>
  <c r="C156" i="5"/>
  <c r="M155" i="5"/>
  <c r="L155" i="5" s="1"/>
  <c r="C155" i="5"/>
  <c r="M154" i="5"/>
  <c r="L154" i="5" s="1"/>
  <c r="C154" i="5"/>
  <c r="M153" i="5"/>
  <c r="L153" i="5" s="1"/>
  <c r="F153" i="5"/>
  <c r="C153" i="5"/>
  <c r="M152" i="5"/>
  <c r="L152" i="5" s="1"/>
  <c r="F152" i="5"/>
  <c r="C152" i="5"/>
  <c r="M151" i="5"/>
  <c r="L151" i="5" s="1"/>
  <c r="F151" i="5"/>
  <c r="C151" i="5"/>
  <c r="M150" i="5"/>
  <c r="L150" i="5" s="1"/>
  <c r="F150" i="5"/>
  <c r="C150" i="5"/>
  <c r="M149" i="5"/>
  <c r="L149" i="5" s="1"/>
  <c r="F149" i="5"/>
  <c r="C149" i="5"/>
  <c r="N148" i="5"/>
  <c r="N147" i="5" s="1"/>
  <c r="K148" i="5"/>
  <c r="J148" i="5"/>
  <c r="I148" i="5"/>
  <c r="H148" i="5"/>
  <c r="H147" i="5" s="1"/>
  <c r="G148" i="5"/>
  <c r="G147" i="5" s="1"/>
  <c r="E148" i="5"/>
  <c r="E147" i="5" s="1"/>
  <c r="D148" i="5"/>
  <c r="D147" i="5" s="1"/>
  <c r="N146" i="5"/>
  <c r="M146" i="5"/>
  <c r="C146" i="5"/>
  <c r="N145" i="5"/>
  <c r="M145" i="5"/>
  <c r="C145" i="5"/>
  <c r="N144" i="5"/>
  <c r="M144" i="5"/>
  <c r="C144" i="5"/>
  <c r="N143" i="5"/>
  <c r="M143" i="5"/>
  <c r="C143" i="5"/>
  <c r="N142" i="5"/>
  <c r="M142" i="5"/>
  <c r="C142" i="5"/>
  <c r="N141" i="5"/>
  <c r="M141" i="5"/>
  <c r="C141" i="5"/>
  <c r="N140" i="5"/>
  <c r="M140" i="5"/>
  <c r="C140" i="5"/>
  <c r="N139" i="5"/>
  <c r="M139" i="5"/>
  <c r="C139" i="5"/>
  <c r="N138" i="5"/>
  <c r="M138" i="5"/>
  <c r="C138" i="5"/>
  <c r="N137" i="5"/>
  <c r="M137" i="5"/>
  <c r="F137" i="5"/>
  <c r="F136" i="5" s="1"/>
  <c r="C137" i="5"/>
  <c r="K136" i="5"/>
  <c r="J136" i="5"/>
  <c r="I136" i="5"/>
  <c r="H136" i="5"/>
  <c r="G136" i="5"/>
  <c r="E136" i="5"/>
  <c r="D136" i="5"/>
  <c r="N135" i="5"/>
  <c r="M135" i="5"/>
  <c r="C135" i="5"/>
  <c r="H134" i="5"/>
  <c r="G134" i="5"/>
  <c r="C134" i="5"/>
  <c r="H133" i="5"/>
  <c r="G133" i="5"/>
  <c r="C133" i="5"/>
  <c r="N132" i="5"/>
  <c r="M132" i="5"/>
  <c r="F132" i="5"/>
  <c r="C132" i="5"/>
  <c r="H131" i="5"/>
  <c r="N131" i="5" s="1"/>
  <c r="G131" i="5"/>
  <c r="M131" i="5" s="1"/>
  <c r="C131" i="5"/>
  <c r="H130" i="5"/>
  <c r="G130" i="5"/>
  <c r="M130" i="5" s="1"/>
  <c r="L130" i="5" s="1"/>
  <c r="C130" i="5"/>
  <c r="H129" i="5"/>
  <c r="G129" i="5"/>
  <c r="M129" i="5" s="1"/>
  <c r="C129" i="5"/>
  <c r="K128" i="5"/>
  <c r="J128" i="5"/>
  <c r="I128" i="5"/>
  <c r="E128" i="5"/>
  <c r="D128" i="5"/>
  <c r="N125" i="5"/>
  <c r="M125" i="5"/>
  <c r="C125" i="5"/>
  <c r="L125" i="5" s="1"/>
  <c r="N124" i="5"/>
  <c r="M124" i="5"/>
  <c r="I124" i="5"/>
  <c r="L124" i="5" s="1"/>
  <c r="N123" i="5"/>
  <c r="M123" i="5"/>
  <c r="I123" i="5"/>
  <c r="L123" i="5" s="1"/>
  <c r="N122" i="5"/>
  <c r="J122" i="5"/>
  <c r="I122" i="5" s="1"/>
  <c r="N121" i="5"/>
  <c r="M121" i="5"/>
  <c r="C121" i="5"/>
  <c r="N120" i="5"/>
  <c r="M120" i="5"/>
  <c r="I120" i="5"/>
  <c r="L120" i="5" s="1"/>
  <c r="K119" i="5"/>
  <c r="K118" i="5" s="1"/>
  <c r="H119" i="5"/>
  <c r="H118" i="5" s="1"/>
  <c r="G119" i="5"/>
  <c r="G118" i="5" s="1"/>
  <c r="F119" i="5"/>
  <c r="F118" i="5" s="1"/>
  <c r="E119" i="5"/>
  <c r="E118" i="5" s="1"/>
  <c r="D119" i="5"/>
  <c r="D118" i="5" s="1"/>
  <c r="N117" i="5"/>
  <c r="M117" i="5"/>
  <c r="I117" i="5"/>
  <c r="L117" i="5" s="1"/>
  <c r="N116" i="5"/>
  <c r="M116" i="5"/>
  <c r="I116" i="5"/>
  <c r="L116" i="5" s="1"/>
  <c r="N115" i="5"/>
  <c r="M115" i="5"/>
  <c r="C115" i="5"/>
  <c r="C114" i="5" s="1"/>
  <c r="K114" i="5"/>
  <c r="J114" i="5"/>
  <c r="J113" i="5" s="1"/>
  <c r="H114" i="5"/>
  <c r="H113" i="5" s="1"/>
  <c r="G114" i="5"/>
  <c r="G113" i="5" s="1"/>
  <c r="F114" i="5"/>
  <c r="F113" i="5" s="1"/>
  <c r="E114" i="5"/>
  <c r="D114" i="5"/>
  <c r="G111" i="5"/>
  <c r="M111" i="5" s="1"/>
  <c r="C111" i="5"/>
  <c r="N110" i="5"/>
  <c r="F109" i="5"/>
  <c r="F108" i="5" s="1"/>
  <c r="D109" i="5"/>
  <c r="M109" i="5" s="1"/>
  <c r="M108" i="5" s="1"/>
  <c r="N108" i="5"/>
  <c r="H108" i="5"/>
  <c r="G108" i="5"/>
  <c r="E108" i="5"/>
  <c r="M107" i="5"/>
  <c r="C107" i="5"/>
  <c r="N103" i="5"/>
  <c r="G103" i="5"/>
  <c r="G102" i="5" s="1"/>
  <c r="C103" i="5"/>
  <c r="C102" i="5" s="1"/>
  <c r="C101" i="5" s="1"/>
  <c r="E102" i="5"/>
  <c r="N102" i="5" s="1"/>
  <c r="D102" i="5"/>
  <c r="D101" i="5" s="1"/>
  <c r="N100" i="5"/>
  <c r="M100" i="5"/>
  <c r="F100" i="5"/>
  <c r="C100" i="5"/>
  <c r="N99" i="5"/>
  <c r="M99" i="5"/>
  <c r="C99" i="5"/>
  <c r="N98" i="5"/>
  <c r="G98" i="5"/>
  <c r="M98" i="5" s="1"/>
  <c r="C98" i="5"/>
  <c r="F98" i="5" s="1"/>
  <c r="N97" i="5"/>
  <c r="M97" i="5"/>
  <c r="C97" i="5"/>
  <c r="N96" i="5"/>
  <c r="M96" i="5"/>
  <c r="C96" i="5"/>
  <c r="N95" i="5"/>
  <c r="M95" i="5"/>
  <c r="C95" i="5"/>
  <c r="N94" i="5"/>
  <c r="M94" i="5"/>
  <c r="F94" i="5"/>
  <c r="C94" i="5"/>
  <c r="K93" i="5"/>
  <c r="J93" i="5"/>
  <c r="I93" i="5"/>
  <c r="H93" i="5"/>
  <c r="E93" i="5"/>
  <c r="D93" i="5"/>
  <c r="M92" i="5"/>
  <c r="L92" i="5" s="1"/>
  <c r="L91" i="5" s="1"/>
  <c r="F92" i="5"/>
  <c r="F91" i="5" s="1"/>
  <c r="C92" i="5"/>
  <c r="C91" i="5" s="1"/>
  <c r="N91" i="5"/>
  <c r="H91" i="5"/>
  <c r="G91" i="5"/>
  <c r="E91" i="5"/>
  <c r="D91" i="5"/>
  <c r="M90" i="5"/>
  <c r="L90" i="5" s="1"/>
  <c r="F90" i="5"/>
  <c r="C90" i="5"/>
  <c r="M89" i="5"/>
  <c r="F89" i="5"/>
  <c r="C89" i="5"/>
  <c r="N88" i="5"/>
  <c r="H88" i="5"/>
  <c r="G88" i="5"/>
  <c r="E88" i="5"/>
  <c r="D88" i="5"/>
  <c r="G86" i="5"/>
  <c r="G79" i="5" s="1"/>
  <c r="G78" i="5" s="1"/>
  <c r="C86" i="5"/>
  <c r="M82" i="5"/>
  <c r="F82" i="5"/>
  <c r="C82" i="5"/>
  <c r="M81" i="5"/>
  <c r="F81" i="5"/>
  <c r="C81" i="5"/>
  <c r="M80" i="5"/>
  <c r="L80" i="5" s="1"/>
  <c r="F80" i="5"/>
  <c r="C80" i="5"/>
  <c r="N79" i="5"/>
  <c r="N78" i="5" s="1"/>
  <c r="H79" i="5"/>
  <c r="H78" i="5" s="1"/>
  <c r="E79" i="5"/>
  <c r="E78" i="5" s="1"/>
  <c r="D79" i="5"/>
  <c r="D78" i="5" s="1"/>
  <c r="H77" i="5"/>
  <c r="N77" i="5" s="1"/>
  <c r="G77" i="5"/>
  <c r="C77" i="5"/>
  <c r="N72" i="5"/>
  <c r="M72" i="5"/>
  <c r="F72" i="5"/>
  <c r="C72" i="5"/>
  <c r="M68" i="5"/>
  <c r="L68" i="5" s="1"/>
  <c r="C68" i="5"/>
  <c r="C66" i="5" s="1"/>
  <c r="C65" i="5" s="1"/>
  <c r="J67" i="5"/>
  <c r="M67" i="5" s="1"/>
  <c r="L67" i="5" s="1"/>
  <c r="J66" i="5"/>
  <c r="I66" i="5" s="1"/>
  <c r="I65" i="5" s="1"/>
  <c r="D66" i="5"/>
  <c r="D65" i="5" s="1"/>
  <c r="N65" i="5"/>
  <c r="K65" i="5"/>
  <c r="H65" i="5"/>
  <c r="G65" i="5"/>
  <c r="F65" i="5"/>
  <c r="E65" i="5"/>
  <c r="N56" i="5"/>
  <c r="M56" i="5"/>
  <c r="I56" i="5"/>
  <c r="N55" i="5"/>
  <c r="M55" i="5"/>
  <c r="I55" i="5"/>
  <c r="N54" i="5"/>
  <c r="M54" i="5"/>
  <c r="I54" i="5"/>
  <c r="N53" i="5"/>
  <c r="M53" i="5"/>
  <c r="I53" i="5"/>
  <c r="N52" i="5"/>
  <c r="M52" i="5"/>
  <c r="I52" i="5"/>
  <c r="N51" i="5"/>
  <c r="M51" i="5"/>
  <c r="I51" i="5"/>
  <c r="N50" i="5"/>
  <c r="M50" i="5"/>
  <c r="I50" i="5"/>
  <c r="N49" i="5"/>
  <c r="M49" i="5"/>
  <c r="I49" i="5"/>
  <c r="N48" i="5"/>
  <c r="M48" i="5"/>
  <c r="I48" i="5"/>
  <c r="N47" i="5"/>
  <c r="J47" i="5"/>
  <c r="I47" i="5" s="1"/>
  <c r="N46" i="5"/>
  <c r="N45" i="5" s="1"/>
  <c r="J46" i="5"/>
  <c r="I46" i="5" s="1"/>
  <c r="I45" i="5" s="1"/>
  <c r="K45" i="5"/>
  <c r="E45" i="5"/>
  <c r="D45" i="5"/>
  <c r="C45" i="5"/>
  <c r="N44" i="5"/>
  <c r="M44" i="5"/>
  <c r="I44" i="5"/>
  <c r="C44" i="5"/>
  <c r="N43" i="5"/>
  <c r="M43" i="5"/>
  <c r="I43" i="5"/>
  <c r="C43" i="5"/>
  <c r="N42" i="5"/>
  <c r="M42" i="5"/>
  <c r="I42" i="5"/>
  <c r="C42" i="5"/>
  <c r="N41" i="5"/>
  <c r="M41" i="5"/>
  <c r="I41" i="5"/>
  <c r="C41" i="5"/>
  <c r="N40" i="5"/>
  <c r="M40" i="5"/>
  <c r="I40" i="5"/>
  <c r="C40" i="5"/>
  <c r="N39" i="5"/>
  <c r="M39" i="5"/>
  <c r="I39" i="5"/>
  <c r="C39" i="5"/>
  <c r="N38" i="5"/>
  <c r="M38" i="5"/>
  <c r="I38" i="5"/>
  <c r="C38" i="5"/>
  <c r="N37" i="5"/>
  <c r="M37" i="5"/>
  <c r="I37" i="5"/>
  <c r="C37" i="5"/>
  <c r="N36" i="5"/>
  <c r="M36" i="5"/>
  <c r="C36" i="5"/>
  <c r="N35" i="5"/>
  <c r="M35" i="5"/>
  <c r="C35" i="5"/>
  <c r="N34" i="5"/>
  <c r="N33" i="5" s="1"/>
  <c r="M34" i="5"/>
  <c r="I34" i="5"/>
  <c r="I33" i="5" s="1"/>
  <c r="C34" i="5"/>
  <c r="C33" i="5" s="1"/>
  <c r="K33" i="5"/>
  <c r="J33" i="5"/>
  <c r="E33" i="5"/>
  <c r="D33" i="5"/>
  <c r="G32" i="5"/>
  <c r="M32" i="5" s="1"/>
  <c r="C32" i="5"/>
  <c r="C31" i="5" s="1"/>
  <c r="N31" i="5"/>
  <c r="H31" i="5"/>
  <c r="E31" i="5"/>
  <c r="D31" i="5"/>
  <c r="F30" i="5"/>
  <c r="F29" i="5" s="1"/>
  <c r="D30" i="5"/>
  <c r="M30" i="5" s="1"/>
  <c r="M29" i="5" s="1"/>
  <c r="N29" i="5"/>
  <c r="H29" i="5"/>
  <c r="G29" i="5"/>
  <c r="E29" i="5"/>
  <c r="G27" i="5"/>
  <c r="G26" i="5" s="1"/>
  <c r="G25" i="5" s="1"/>
  <c r="C27" i="5"/>
  <c r="C26" i="5" s="1"/>
  <c r="C25" i="5" s="1"/>
  <c r="N26" i="5"/>
  <c r="N25" i="5" s="1"/>
  <c r="H26" i="5"/>
  <c r="H25" i="5" s="1"/>
  <c r="E26" i="5"/>
  <c r="E25" i="5" s="1"/>
  <c r="D26" i="5"/>
  <c r="D25" i="5" s="1"/>
  <c r="N24" i="5"/>
  <c r="N23" i="5" s="1"/>
  <c r="M24" i="5"/>
  <c r="F24" i="5"/>
  <c r="F23" i="5" s="1"/>
  <c r="C24" i="5"/>
  <c r="C23" i="5" s="1"/>
  <c r="H23" i="5"/>
  <c r="G23" i="5"/>
  <c r="E23" i="5"/>
  <c r="D23" i="5"/>
  <c r="G22" i="5"/>
  <c r="G21" i="5" s="1"/>
  <c r="G20" i="5" s="1"/>
  <c r="C22" i="5"/>
  <c r="C21" i="5" s="1"/>
  <c r="C20" i="5" s="1"/>
  <c r="N21" i="5"/>
  <c r="N20" i="5" s="1"/>
  <c r="H21" i="5"/>
  <c r="H20" i="5" s="1"/>
  <c r="E21" i="5"/>
  <c r="E20" i="5" s="1"/>
  <c r="D21" i="5"/>
  <c r="D20" i="5" s="1"/>
  <c r="G19" i="5"/>
  <c r="F19" i="5" s="1"/>
  <c r="C19" i="5"/>
  <c r="G18" i="5"/>
  <c r="C18" i="5"/>
  <c r="N17" i="5"/>
  <c r="N16" i="5" s="1"/>
  <c r="H17" i="5"/>
  <c r="H16" i="5" s="1"/>
  <c r="E17" i="5"/>
  <c r="E16" i="5" s="1"/>
  <c r="D17" i="5"/>
  <c r="D16" i="5" s="1"/>
  <c r="G15" i="5"/>
  <c r="G14" i="5" s="1"/>
  <c r="G13" i="5" s="1"/>
  <c r="F15" i="5"/>
  <c r="F14" i="5" s="1"/>
  <c r="F13" i="5" s="1"/>
  <c r="N14" i="5"/>
  <c r="N13" i="5" s="1"/>
  <c r="M14" i="5"/>
  <c r="M13" i="5" s="1"/>
  <c r="L14" i="5"/>
  <c r="L13" i="5" s="1"/>
  <c r="H14" i="5"/>
  <c r="H13" i="5" s="1"/>
  <c r="E14" i="5"/>
  <c r="E13" i="5" s="1"/>
  <c r="D14" i="5"/>
  <c r="D13" i="5" s="1"/>
  <c r="C14" i="5"/>
  <c r="C13" i="5" s="1"/>
  <c r="D9" i="9" l="1"/>
  <c r="C110" i="5"/>
  <c r="L144" i="5"/>
  <c r="C11" i="8"/>
  <c r="C10" i="8" s="1"/>
  <c r="C9" i="8" s="1"/>
  <c r="M110" i="5"/>
  <c r="L43" i="5"/>
  <c r="L52" i="5"/>
  <c r="L94" i="5"/>
  <c r="L34" i="5"/>
  <c r="L33" i="5" s="1"/>
  <c r="H28" i="5"/>
  <c r="H12" i="5" s="1"/>
  <c r="E127" i="1"/>
  <c r="D127" i="1"/>
  <c r="L69" i="1"/>
  <c r="P74" i="1"/>
  <c r="J127" i="1"/>
  <c r="J126" i="1" s="1"/>
  <c r="C29" i="9"/>
  <c r="C15" i="9"/>
  <c r="C25" i="9"/>
  <c r="D32" i="8"/>
  <c r="D31" i="8" s="1"/>
  <c r="D11" i="8"/>
  <c r="C105" i="5"/>
  <c r="I114" i="5"/>
  <c r="I113" i="5" s="1"/>
  <c r="F32" i="5"/>
  <c r="F31" i="5" s="1"/>
  <c r="F28" i="5" s="1"/>
  <c r="M105" i="5"/>
  <c r="E179" i="5"/>
  <c r="L176" i="5"/>
  <c r="G110" i="5"/>
  <c r="G104" i="5" s="1"/>
  <c r="L141" i="5"/>
  <c r="L135" i="5"/>
  <c r="M66" i="5"/>
  <c r="M65" i="5" s="1"/>
  <c r="L139" i="5"/>
  <c r="F168" i="5"/>
  <c r="N28" i="5"/>
  <c r="N12" i="5" s="1"/>
  <c r="L44" i="5"/>
  <c r="L76" i="5"/>
  <c r="N119" i="5"/>
  <c r="N118" i="5" s="1"/>
  <c r="J65" i="5"/>
  <c r="L177" i="5"/>
  <c r="P75" i="1"/>
  <c r="L53" i="5"/>
  <c r="L100" i="5"/>
  <c r="L75" i="5"/>
  <c r="L73" i="5"/>
  <c r="N87" i="5"/>
  <c r="C119" i="5"/>
  <c r="C118" i="5" s="1"/>
  <c r="N71" i="5"/>
  <c r="N70" i="5" s="1"/>
  <c r="N173" i="5"/>
  <c r="L173" i="5" s="1"/>
  <c r="P73" i="1"/>
  <c r="P72" i="1"/>
  <c r="P76" i="1"/>
  <c r="H71" i="5"/>
  <c r="G71" i="5"/>
  <c r="G70" i="5" s="1"/>
  <c r="L74" i="5"/>
  <c r="L138" i="5"/>
  <c r="L56" i="5"/>
  <c r="N175" i="5"/>
  <c r="L175" i="5" s="1"/>
  <c r="H180" i="5"/>
  <c r="H179" i="5" s="1"/>
  <c r="C17" i="5"/>
  <c r="C16" i="5" s="1"/>
  <c r="G93" i="5"/>
  <c r="L115" i="5"/>
  <c r="L24" i="5"/>
  <c r="L23" i="5" s="1"/>
  <c r="K12" i="5"/>
  <c r="M46" i="5"/>
  <c r="M45" i="5" s="1"/>
  <c r="L170" i="5"/>
  <c r="E87" i="5"/>
  <c r="L97" i="5"/>
  <c r="D183" i="5"/>
  <c r="D179" i="5" s="1"/>
  <c r="M122" i="5"/>
  <c r="M119" i="5" s="1"/>
  <c r="M118" i="5" s="1"/>
  <c r="F131" i="5"/>
  <c r="L41" i="5"/>
  <c r="F148" i="5"/>
  <c r="F147" i="5" s="1"/>
  <c r="E101" i="5"/>
  <c r="N101" i="5" s="1"/>
  <c r="J119" i="5"/>
  <c r="J118" i="5" s="1"/>
  <c r="J69" i="5" s="1"/>
  <c r="M136" i="5"/>
  <c r="J45" i="5"/>
  <c r="C88" i="5"/>
  <c r="C87" i="5" s="1"/>
  <c r="N93" i="5"/>
  <c r="H104" i="5"/>
  <c r="L145" i="5"/>
  <c r="L178" i="5"/>
  <c r="L182" i="5"/>
  <c r="I67" i="5"/>
  <c r="L98" i="5"/>
  <c r="C128" i="5"/>
  <c r="L37" i="5"/>
  <c r="L95" i="5"/>
  <c r="F111" i="5"/>
  <c r="L142" i="5"/>
  <c r="L146" i="5"/>
  <c r="C160" i="5"/>
  <c r="C159" i="5" s="1"/>
  <c r="H167" i="5"/>
  <c r="L99" i="5"/>
  <c r="G17" i="5"/>
  <c r="G16" i="5" s="1"/>
  <c r="M47" i="5"/>
  <c r="L47" i="5" s="1"/>
  <c r="L55" i="5"/>
  <c r="F133" i="5"/>
  <c r="L143" i="5"/>
  <c r="H70" i="5"/>
  <c r="C79" i="5"/>
  <c r="C78" i="5" s="1"/>
  <c r="N114" i="5"/>
  <c r="L36" i="5"/>
  <c r="L39" i="5"/>
  <c r="L42" i="5"/>
  <c r="L131" i="5"/>
  <c r="M184" i="5"/>
  <c r="M183" i="5" s="1"/>
  <c r="C180" i="5"/>
  <c r="C179" i="5" s="1"/>
  <c r="N180" i="5"/>
  <c r="N179" i="5" s="1"/>
  <c r="M167" i="5"/>
  <c r="C167" i="5"/>
  <c r="L174" i="5"/>
  <c r="N171" i="5"/>
  <c r="L171" i="5" s="1"/>
  <c r="N169" i="5"/>
  <c r="M160" i="5"/>
  <c r="M159" i="5" s="1"/>
  <c r="C148" i="5"/>
  <c r="C147" i="5" s="1"/>
  <c r="N136" i="5"/>
  <c r="D127" i="5"/>
  <c r="E127" i="5"/>
  <c r="C136" i="5"/>
  <c r="L140" i="5"/>
  <c r="L129" i="5"/>
  <c r="M133" i="5"/>
  <c r="L133" i="5" s="1"/>
  <c r="F129" i="5"/>
  <c r="F134" i="5"/>
  <c r="M134" i="5"/>
  <c r="L134" i="5" s="1"/>
  <c r="G128" i="5"/>
  <c r="G127" i="5" s="1"/>
  <c r="L132" i="5"/>
  <c r="H128" i="5"/>
  <c r="H127" i="5" s="1"/>
  <c r="N128" i="5"/>
  <c r="K69" i="5"/>
  <c r="M114" i="5"/>
  <c r="C113" i="5"/>
  <c r="D113" i="5"/>
  <c r="M113" i="5" s="1"/>
  <c r="E113" i="5"/>
  <c r="N113" i="5" s="1"/>
  <c r="C109" i="5"/>
  <c r="L109" i="5" s="1"/>
  <c r="L108" i="5" s="1"/>
  <c r="E104" i="5"/>
  <c r="N104" i="5"/>
  <c r="H87" i="5"/>
  <c r="M88" i="5"/>
  <c r="F86" i="5"/>
  <c r="L86" i="5" s="1"/>
  <c r="C93" i="5"/>
  <c r="M93" i="5"/>
  <c r="L96" i="5"/>
  <c r="F22" i="5"/>
  <c r="F21" i="5" s="1"/>
  <c r="F20" i="5" s="1"/>
  <c r="L50" i="5"/>
  <c r="L35" i="5"/>
  <c r="M33" i="5"/>
  <c r="M23" i="5"/>
  <c r="L72" i="5"/>
  <c r="D87" i="5"/>
  <c r="I12" i="5"/>
  <c r="L81" i="5"/>
  <c r="C71" i="5"/>
  <c r="C70" i="5" s="1"/>
  <c r="E28" i="5"/>
  <c r="E12" i="5" s="1"/>
  <c r="L82" i="5"/>
  <c r="G87" i="5"/>
  <c r="L38" i="5"/>
  <c r="F88" i="5"/>
  <c r="F87" i="5" s="1"/>
  <c r="M91" i="5"/>
  <c r="L89" i="5"/>
  <c r="L88" i="5" s="1"/>
  <c r="L87" i="5" s="1"/>
  <c r="L51" i="5"/>
  <c r="L48" i="5"/>
  <c r="L49" i="5"/>
  <c r="L54" i="5"/>
  <c r="L40" i="5"/>
  <c r="F27" i="5"/>
  <c r="F26" i="5" s="1"/>
  <c r="F25" i="5" s="1"/>
  <c r="G31" i="5"/>
  <c r="G28" i="5" s="1"/>
  <c r="M18" i="5"/>
  <c r="M17" i="5" s="1"/>
  <c r="M16" i="5" s="1"/>
  <c r="G101" i="5"/>
  <c r="M101" i="5" s="1"/>
  <c r="M102" i="5"/>
  <c r="L102" i="5" s="1"/>
  <c r="F93" i="5"/>
  <c r="L148" i="5"/>
  <c r="L147" i="5" s="1"/>
  <c r="L168" i="5"/>
  <c r="L160" i="5"/>
  <c r="L159" i="5" s="1"/>
  <c r="L32" i="5"/>
  <c r="L31" i="5" s="1"/>
  <c r="M31" i="5"/>
  <c r="M28" i="5" s="1"/>
  <c r="I119" i="5"/>
  <c r="I118" i="5" s="1"/>
  <c r="L122" i="5"/>
  <c r="M180" i="5"/>
  <c r="L181" i="5"/>
  <c r="M103" i="5"/>
  <c r="L103" i="5" s="1"/>
  <c r="F130" i="5"/>
  <c r="F18" i="5"/>
  <c r="M148" i="5"/>
  <c r="M147" i="5" s="1"/>
  <c r="C30" i="5"/>
  <c r="F77" i="5"/>
  <c r="F103" i="5"/>
  <c r="F102" i="5" s="1"/>
  <c r="F101" i="5" s="1"/>
  <c r="L137" i="5"/>
  <c r="F172" i="5"/>
  <c r="F174" i="5"/>
  <c r="G180" i="5"/>
  <c r="G179" i="5" s="1"/>
  <c r="F181" i="5"/>
  <c r="F180" i="5" s="1"/>
  <c r="F179" i="5" s="1"/>
  <c r="L107" i="5"/>
  <c r="L105" i="5" s="1"/>
  <c r="M22" i="5"/>
  <c r="D29" i="5"/>
  <c r="D28" i="5" s="1"/>
  <c r="D12" i="5" s="1"/>
  <c r="M77" i="5"/>
  <c r="L77" i="5" s="1"/>
  <c r="M86" i="5"/>
  <c r="M79" i="5" s="1"/>
  <c r="M78" i="5" s="1"/>
  <c r="L121" i="5"/>
  <c r="N172" i="5"/>
  <c r="L172" i="5" s="1"/>
  <c r="M27" i="5"/>
  <c r="D108" i="5"/>
  <c r="D104" i="5" s="1"/>
  <c r="C9" i="9" l="1"/>
  <c r="M104" i="5"/>
  <c r="I69" i="5"/>
  <c r="I11" i="5" s="1"/>
  <c r="I10" i="5" s="1"/>
  <c r="K11" i="5"/>
  <c r="K10" i="5" s="1"/>
  <c r="L113" i="5"/>
  <c r="E126" i="5"/>
  <c r="D10" i="8"/>
  <c r="D9" i="8" s="1"/>
  <c r="L46" i="5"/>
  <c r="L45" i="5" s="1"/>
  <c r="L66" i="5"/>
  <c r="L65" i="5" s="1"/>
  <c r="L114" i="5"/>
  <c r="J12" i="5"/>
  <c r="J11" i="5" s="1"/>
  <c r="J10" i="5" s="1"/>
  <c r="F110" i="5"/>
  <c r="F104" i="5" s="1"/>
  <c r="L180" i="5"/>
  <c r="G12" i="5"/>
  <c r="H126" i="5"/>
  <c r="K197" i="5" s="1"/>
  <c r="K196" i="5" s="1"/>
  <c r="K195" i="5" s="1"/>
  <c r="F79" i="5"/>
  <c r="F78" i="5" s="1"/>
  <c r="L101" i="5"/>
  <c r="L71" i="5"/>
  <c r="L70" i="5" s="1"/>
  <c r="F167" i="5"/>
  <c r="M71" i="5"/>
  <c r="M70" i="5" s="1"/>
  <c r="F71" i="5"/>
  <c r="F70" i="5" s="1"/>
  <c r="N127" i="5"/>
  <c r="D126" i="5"/>
  <c r="H69" i="5"/>
  <c r="K194" i="5" s="1"/>
  <c r="K193" i="5" s="1"/>
  <c r="K192" i="5" s="1"/>
  <c r="F128" i="5"/>
  <c r="F127" i="5" s="1"/>
  <c r="L79" i="5"/>
  <c r="L78" i="5" s="1"/>
  <c r="C108" i="5"/>
  <c r="C104" i="5" s="1"/>
  <c r="C69" i="5" s="1"/>
  <c r="L93" i="5"/>
  <c r="L136" i="5"/>
  <c r="G126" i="5"/>
  <c r="J197" i="5" s="1"/>
  <c r="M179" i="5"/>
  <c r="N167" i="5"/>
  <c r="M87" i="5"/>
  <c r="N69" i="5"/>
  <c r="E69" i="5"/>
  <c r="L184" i="5"/>
  <c r="L183" i="5" s="1"/>
  <c r="C127" i="5"/>
  <c r="C126" i="5" s="1"/>
  <c r="L111" i="5"/>
  <c r="L169" i="5"/>
  <c r="L167" i="5" s="1"/>
  <c r="M128" i="5"/>
  <c r="M127" i="5" s="1"/>
  <c r="L128" i="5"/>
  <c r="L119" i="5"/>
  <c r="L118" i="5" s="1"/>
  <c r="D69" i="5"/>
  <c r="G69" i="5"/>
  <c r="C29" i="5"/>
  <c r="C28" i="5" s="1"/>
  <c r="C12" i="5" s="1"/>
  <c r="L30" i="5"/>
  <c r="L29" i="5" s="1"/>
  <c r="L28" i="5" s="1"/>
  <c r="L22" i="5"/>
  <c r="L21" i="5" s="1"/>
  <c r="L20" i="5" s="1"/>
  <c r="M21" i="5"/>
  <c r="M20" i="5" s="1"/>
  <c r="F17" i="5"/>
  <c r="F16" i="5" s="1"/>
  <c r="F12" i="5" s="1"/>
  <c r="L18" i="5"/>
  <c r="L17" i="5" s="1"/>
  <c r="L16" i="5" s="1"/>
  <c r="L27" i="5"/>
  <c r="L26" i="5" s="1"/>
  <c r="L25" i="5" s="1"/>
  <c r="M26" i="5"/>
  <c r="M25" i="5" s="1"/>
  <c r="E11" i="5" l="1"/>
  <c r="E10" i="5" s="1"/>
  <c r="E9" i="5" s="1"/>
  <c r="D11" i="5"/>
  <c r="D10" i="5" s="1"/>
  <c r="D9" i="5" s="1"/>
  <c r="G11" i="5"/>
  <c r="G10" i="5" s="1"/>
  <c r="G9" i="5" s="1"/>
  <c r="K191" i="5"/>
  <c r="K190" i="5" s="1"/>
  <c r="H11" i="5"/>
  <c r="H10" i="5" s="1"/>
  <c r="H9" i="5" s="1"/>
  <c r="K9" i="5"/>
  <c r="C11" i="5"/>
  <c r="C10" i="5" s="1"/>
  <c r="C9" i="5" s="1"/>
  <c r="I197" i="5"/>
  <c r="L197" i="5" s="1"/>
  <c r="L196" i="5" s="1"/>
  <c r="L195" i="5" s="1"/>
  <c r="N197" i="5"/>
  <c r="N196" i="5" s="1"/>
  <c r="N195" i="5" s="1"/>
  <c r="L110" i="5"/>
  <c r="L104" i="5" s="1"/>
  <c r="L69" i="5" s="1"/>
  <c r="F69" i="5"/>
  <c r="L179" i="5"/>
  <c r="F126" i="5"/>
  <c r="N126" i="5"/>
  <c r="N11" i="5" s="1"/>
  <c r="N10" i="5" s="1"/>
  <c r="N194" i="5"/>
  <c r="N193" i="5" s="1"/>
  <c r="N192" i="5" s="1"/>
  <c r="M69" i="5"/>
  <c r="L127" i="5"/>
  <c r="M126" i="5"/>
  <c r="J196" i="5"/>
  <c r="J195" i="5" s="1"/>
  <c r="M197" i="5"/>
  <c r="M196" i="5" s="1"/>
  <c r="M195" i="5" s="1"/>
  <c r="L12" i="5"/>
  <c r="M12" i="5"/>
  <c r="J194" i="5"/>
  <c r="F11" i="5" l="1"/>
  <c r="F10" i="5" s="1"/>
  <c r="F9" i="5" s="1"/>
  <c r="M11" i="5"/>
  <c r="M10" i="5" s="1"/>
  <c r="N191" i="5"/>
  <c r="N190" i="5" s="1"/>
  <c r="N9" i="5" s="1"/>
  <c r="I196" i="5"/>
  <c r="I195" i="5" s="1"/>
  <c r="L126" i="5"/>
  <c r="L11" i="5" s="1"/>
  <c r="L10" i="5" s="1"/>
  <c r="M194" i="5"/>
  <c r="M193" i="5" s="1"/>
  <c r="M192" i="5" s="1"/>
  <c r="M191" i="5" s="1"/>
  <c r="M190" i="5" s="1"/>
  <c r="J193" i="5"/>
  <c r="J192" i="5" s="1"/>
  <c r="J191" i="5" s="1"/>
  <c r="J190" i="5" s="1"/>
  <c r="J9" i="5" s="1"/>
  <c r="I194" i="5"/>
  <c r="M9" i="5" l="1"/>
  <c r="L194" i="5"/>
  <c r="L193" i="5" s="1"/>
  <c r="L192" i="5" s="1"/>
  <c r="L191" i="5" s="1"/>
  <c r="L190" i="5" s="1"/>
  <c r="L9" i="5" s="1"/>
  <c r="I193" i="5"/>
  <c r="I192" i="5" s="1"/>
  <c r="I191" i="5" s="1"/>
  <c r="I190" i="5" s="1"/>
  <c r="I9" i="5" s="1"/>
  <c r="R182" i="1" l="1"/>
  <c r="Q182" i="1"/>
  <c r="D180" i="1"/>
  <c r="E180" i="1"/>
  <c r="C182" i="1"/>
  <c r="Q176" i="1"/>
  <c r="R176" i="1"/>
  <c r="Q177" i="1"/>
  <c r="R177" i="1"/>
  <c r="Q178" i="1"/>
  <c r="R178" i="1"/>
  <c r="Q169" i="1"/>
  <c r="Q170" i="1"/>
  <c r="R170" i="1"/>
  <c r="Q171" i="1"/>
  <c r="Q172" i="1"/>
  <c r="Q173" i="1"/>
  <c r="Q174" i="1"/>
  <c r="Q175" i="1"/>
  <c r="D167" i="1"/>
  <c r="C178" i="1"/>
  <c r="C177" i="1"/>
  <c r="C176" i="1"/>
  <c r="Q162" i="1"/>
  <c r="P162" i="1" s="1"/>
  <c r="Q163" i="1"/>
  <c r="P163" i="1" s="1"/>
  <c r="Q164" i="1"/>
  <c r="P164" i="1" s="1"/>
  <c r="Q165" i="1"/>
  <c r="P165" i="1" s="1"/>
  <c r="Q166" i="1"/>
  <c r="P166" i="1" s="1"/>
  <c r="F161" i="1"/>
  <c r="F160" i="1" s="1"/>
  <c r="F159" i="1" s="1"/>
  <c r="R160" i="1"/>
  <c r="C162" i="1"/>
  <c r="C163" i="1"/>
  <c r="C164" i="1"/>
  <c r="C165" i="1"/>
  <c r="C166" i="1"/>
  <c r="Q154" i="1"/>
  <c r="P154" i="1" s="1"/>
  <c r="Q155" i="1"/>
  <c r="P155" i="1" s="1"/>
  <c r="Q156" i="1"/>
  <c r="P156" i="1" s="1"/>
  <c r="Q157" i="1"/>
  <c r="P157" i="1" s="1"/>
  <c r="Q158" i="1"/>
  <c r="P158" i="1" s="1"/>
  <c r="C158" i="1"/>
  <c r="C157" i="1"/>
  <c r="C156" i="1"/>
  <c r="C155" i="1"/>
  <c r="C154" i="1"/>
  <c r="Q138" i="1"/>
  <c r="R138" i="1"/>
  <c r="Q139" i="1"/>
  <c r="R139" i="1"/>
  <c r="Q140" i="1"/>
  <c r="R140" i="1"/>
  <c r="Q141" i="1"/>
  <c r="R141" i="1"/>
  <c r="Q142" i="1"/>
  <c r="R142" i="1"/>
  <c r="Q143" i="1"/>
  <c r="R143" i="1"/>
  <c r="Q144" i="1"/>
  <c r="R144" i="1"/>
  <c r="Q145" i="1"/>
  <c r="R145" i="1"/>
  <c r="Q146" i="1"/>
  <c r="R146" i="1"/>
  <c r="C146" i="1"/>
  <c r="C145" i="1"/>
  <c r="C144" i="1"/>
  <c r="C143" i="1"/>
  <c r="C142" i="1"/>
  <c r="C141" i="1"/>
  <c r="C140" i="1"/>
  <c r="C139" i="1"/>
  <c r="C138" i="1"/>
  <c r="R132" i="1"/>
  <c r="R135" i="1"/>
  <c r="C135" i="1"/>
  <c r="Q135" i="1"/>
  <c r="K122" i="1"/>
  <c r="R122" i="1"/>
  <c r="Q123" i="1"/>
  <c r="R123" i="1"/>
  <c r="Q124" i="1"/>
  <c r="R124" i="1"/>
  <c r="Q125" i="1"/>
  <c r="R125" i="1"/>
  <c r="R121" i="1"/>
  <c r="Q121" i="1"/>
  <c r="R120" i="1"/>
  <c r="Q120" i="1"/>
  <c r="J124" i="1"/>
  <c r="J123" i="1"/>
  <c r="J120" i="1"/>
  <c r="I120" i="1" s="1"/>
  <c r="C125" i="1"/>
  <c r="P125" i="1" s="1"/>
  <c r="C121" i="1"/>
  <c r="Q116" i="1"/>
  <c r="R116" i="1"/>
  <c r="Q117" i="1"/>
  <c r="R117" i="1"/>
  <c r="R115" i="1"/>
  <c r="Q115" i="1"/>
  <c r="C115" i="1"/>
  <c r="P115" i="1" s="1"/>
  <c r="J117" i="1"/>
  <c r="J116" i="1"/>
  <c r="I116" i="1" s="1"/>
  <c r="Q107" i="1"/>
  <c r="Q105" i="1" s="1"/>
  <c r="C107" i="1"/>
  <c r="R103" i="1"/>
  <c r="Q95" i="1"/>
  <c r="R95" i="1"/>
  <c r="Q96" i="1"/>
  <c r="R96" i="1"/>
  <c r="Q97" i="1"/>
  <c r="R97" i="1"/>
  <c r="R98" i="1"/>
  <c r="Q99" i="1"/>
  <c r="R99" i="1"/>
  <c r="Q100" i="1"/>
  <c r="R100" i="1"/>
  <c r="G98" i="1"/>
  <c r="N98" i="1" s="1"/>
  <c r="C95" i="1"/>
  <c r="C96" i="1"/>
  <c r="C97" i="1"/>
  <c r="C98" i="1"/>
  <c r="F98" i="1" s="1"/>
  <c r="C99" i="1"/>
  <c r="F94" i="1"/>
  <c r="C72" i="1"/>
  <c r="Q68" i="1"/>
  <c r="P68" i="1" s="1"/>
  <c r="K67" i="1"/>
  <c r="C68" i="1"/>
  <c r="C66" i="1" s="1"/>
  <c r="R47" i="1"/>
  <c r="Q48" i="1"/>
  <c r="R48" i="1"/>
  <c r="Q49" i="1"/>
  <c r="R49" i="1"/>
  <c r="Q50" i="1"/>
  <c r="R50" i="1"/>
  <c r="Q51" i="1"/>
  <c r="R51" i="1"/>
  <c r="Q52" i="1"/>
  <c r="R52" i="1"/>
  <c r="Q53" i="1"/>
  <c r="R53" i="1"/>
  <c r="Q54" i="1"/>
  <c r="R54" i="1"/>
  <c r="Q55" i="1"/>
  <c r="R55" i="1"/>
  <c r="J55" i="1"/>
  <c r="I55" i="1" s="1"/>
  <c r="J54" i="1"/>
  <c r="I54" i="1" s="1"/>
  <c r="J53" i="1"/>
  <c r="I53" i="1" s="1"/>
  <c r="J52" i="1"/>
  <c r="I52" i="1" s="1"/>
  <c r="J51" i="1"/>
  <c r="I51" i="1" s="1"/>
  <c r="J50" i="1"/>
  <c r="I50" i="1" s="1"/>
  <c r="J49" i="1"/>
  <c r="I49" i="1" s="1"/>
  <c r="J48" i="1"/>
  <c r="I48" i="1" s="1"/>
  <c r="K47" i="1"/>
  <c r="Q35" i="1"/>
  <c r="R35" i="1"/>
  <c r="Q36" i="1"/>
  <c r="R36" i="1"/>
  <c r="Q37" i="1"/>
  <c r="R37" i="1"/>
  <c r="Q38" i="1"/>
  <c r="R38" i="1"/>
  <c r="Q39" i="1"/>
  <c r="R39" i="1"/>
  <c r="Q40" i="1"/>
  <c r="R40" i="1"/>
  <c r="Q41" i="1"/>
  <c r="R41" i="1"/>
  <c r="Q42" i="1"/>
  <c r="R42" i="1"/>
  <c r="Q43" i="1"/>
  <c r="R43" i="1"/>
  <c r="Q44" i="1"/>
  <c r="R44" i="1"/>
  <c r="J44" i="1"/>
  <c r="I44" i="1" s="1"/>
  <c r="C44" i="1"/>
  <c r="J43" i="1"/>
  <c r="I43" i="1" s="1"/>
  <c r="C43" i="1"/>
  <c r="J42" i="1"/>
  <c r="I42" i="1" s="1"/>
  <c r="C42" i="1"/>
  <c r="J41" i="1"/>
  <c r="I41" i="1" s="1"/>
  <c r="C41" i="1"/>
  <c r="J40" i="1"/>
  <c r="I40" i="1" s="1"/>
  <c r="C40" i="1"/>
  <c r="J39" i="1"/>
  <c r="I39" i="1" s="1"/>
  <c r="C39" i="1"/>
  <c r="J38" i="1"/>
  <c r="I38" i="1" s="1"/>
  <c r="C38" i="1"/>
  <c r="J37" i="1"/>
  <c r="I37" i="1" s="1"/>
  <c r="C37" i="1"/>
  <c r="C36" i="1"/>
  <c r="C35" i="1"/>
  <c r="M98" i="1" l="1"/>
  <c r="N93" i="1"/>
  <c r="I34" i="1"/>
  <c r="I33" i="1" s="1"/>
  <c r="P123" i="1"/>
  <c r="I123" i="1"/>
  <c r="P117" i="1"/>
  <c r="I117" i="1"/>
  <c r="I114" i="1" s="1"/>
  <c r="I113" i="1" s="1"/>
  <c r="P124" i="1"/>
  <c r="I124" i="1"/>
  <c r="J67" i="1"/>
  <c r="K66" i="1"/>
  <c r="K65" i="1" s="1"/>
  <c r="C34" i="1"/>
  <c r="R34" i="1"/>
  <c r="Q34" i="1"/>
  <c r="J47" i="1"/>
  <c r="K46" i="1"/>
  <c r="J34" i="1"/>
  <c r="J33" i="1" s="1"/>
  <c r="R46" i="1"/>
  <c r="P120" i="1"/>
  <c r="Q98" i="1"/>
  <c r="P98" i="1" s="1"/>
  <c r="G93" i="1"/>
  <c r="P116" i="1"/>
  <c r="P114" i="1" s="1"/>
  <c r="P113" i="1" s="1"/>
  <c r="J114" i="1"/>
  <c r="J113" i="1" s="1"/>
  <c r="Q122" i="1"/>
  <c r="Q119" i="1" s="1"/>
  <c r="Q118" i="1" s="1"/>
  <c r="K119" i="1"/>
  <c r="K118" i="1" s="1"/>
  <c r="K69" i="1" s="1"/>
  <c r="Q114" i="1"/>
  <c r="Q113" i="1" s="1"/>
  <c r="R119" i="1"/>
  <c r="R118" i="1" s="1"/>
  <c r="R114" i="1"/>
  <c r="R113" i="1" s="1"/>
  <c r="P107" i="1"/>
  <c r="P105" i="1" s="1"/>
  <c r="C105" i="1"/>
  <c r="P177" i="1"/>
  <c r="P178" i="1"/>
  <c r="P182" i="1"/>
  <c r="P143" i="1"/>
  <c r="P176" i="1"/>
  <c r="P139" i="1"/>
  <c r="P138" i="1"/>
  <c r="P141" i="1"/>
  <c r="P145" i="1"/>
  <c r="P135" i="1"/>
  <c r="P144" i="1"/>
  <c r="P142" i="1"/>
  <c r="P140" i="1"/>
  <c r="P146" i="1"/>
  <c r="C119" i="1"/>
  <c r="P121" i="1"/>
  <c r="J122" i="1"/>
  <c r="C114" i="1"/>
  <c r="P52" i="1"/>
  <c r="P96" i="1"/>
  <c r="P97" i="1"/>
  <c r="P95" i="1"/>
  <c r="P42" i="1"/>
  <c r="P100" i="1"/>
  <c r="P99" i="1"/>
  <c r="Q67" i="1"/>
  <c r="P48" i="1"/>
  <c r="P50" i="1"/>
  <c r="P36" i="1"/>
  <c r="P54" i="1"/>
  <c r="P53" i="1"/>
  <c r="Q47" i="1"/>
  <c r="P51" i="1"/>
  <c r="P55" i="1"/>
  <c r="P40" i="1"/>
  <c r="P49" i="1"/>
  <c r="P38" i="1"/>
  <c r="P44" i="1"/>
  <c r="P37" i="1"/>
  <c r="P35" i="1"/>
  <c r="P43" i="1"/>
  <c r="P41" i="1"/>
  <c r="P39" i="1"/>
  <c r="J66" i="1" l="1"/>
  <c r="J65" i="1" s="1"/>
  <c r="I67" i="1"/>
  <c r="I66" i="1" s="1"/>
  <c r="I65" i="1" s="1"/>
  <c r="J46" i="1"/>
  <c r="I47" i="1"/>
  <c r="I46" i="1" s="1"/>
  <c r="I45" i="1" s="1"/>
  <c r="I12" i="1"/>
  <c r="J119" i="1"/>
  <c r="J118" i="1" s="1"/>
  <c r="J69" i="1" s="1"/>
  <c r="I122" i="1"/>
  <c r="I119" i="1" s="1"/>
  <c r="I118" i="1" s="1"/>
  <c r="I98" i="1"/>
  <c r="I93" i="1" s="1"/>
  <c r="M93" i="1"/>
  <c r="P34" i="1"/>
  <c r="P33" i="1" s="1"/>
  <c r="P67" i="1"/>
  <c r="P66" i="1" s="1"/>
  <c r="P65" i="1" s="1"/>
  <c r="Q66" i="1"/>
  <c r="Q65" i="1" s="1"/>
  <c r="P47" i="1"/>
  <c r="P46" i="1" s="1"/>
  <c r="Q46" i="1"/>
  <c r="P122" i="1"/>
  <c r="P119" i="1" s="1"/>
  <c r="P118" i="1" s="1"/>
  <c r="C113" i="1"/>
  <c r="G111" i="1"/>
  <c r="C111" i="1"/>
  <c r="C110" i="1" s="1"/>
  <c r="G32" i="1"/>
  <c r="G31" i="1" s="1"/>
  <c r="H31" i="1"/>
  <c r="D31" i="1"/>
  <c r="E31" i="1"/>
  <c r="R31" i="1"/>
  <c r="C32" i="1"/>
  <c r="C31" i="1" s="1"/>
  <c r="G110" i="1" l="1"/>
  <c r="N111" i="1"/>
  <c r="F111" i="1"/>
  <c r="F110" i="1" s="1"/>
  <c r="Q111" i="1"/>
  <c r="Q110" i="1" s="1"/>
  <c r="F32" i="1"/>
  <c r="F31" i="1" s="1"/>
  <c r="Q32" i="1"/>
  <c r="G131" i="1"/>
  <c r="H131" i="1"/>
  <c r="C131" i="1"/>
  <c r="R131" i="1" l="1"/>
  <c r="R128" i="1" s="1"/>
  <c r="O131" i="1"/>
  <c r="Q131" i="1"/>
  <c r="N131" i="1"/>
  <c r="N110" i="1"/>
  <c r="N104" i="1" s="1"/>
  <c r="M111" i="1"/>
  <c r="P111" i="1"/>
  <c r="P110" i="1" s="1"/>
  <c r="P131" i="1"/>
  <c r="F131" i="1"/>
  <c r="Q31" i="1"/>
  <c r="P32" i="1"/>
  <c r="P31" i="1" s="1"/>
  <c r="H181" i="1"/>
  <c r="O181" i="1" s="1"/>
  <c r="O180" i="1" s="1"/>
  <c r="O179" i="1" s="1"/>
  <c r="G181" i="1"/>
  <c r="N181" i="1" s="1"/>
  <c r="C181" i="1"/>
  <c r="C180" i="1" s="1"/>
  <c r="M131" i="1" l="1"/>
  <c r="I131" i="1" s="1"/>
  <c r="I111" i="1"/>
  <c r="I110" i="1" s="1"/>
  <c r="I104" i="1" s="1"/>
  <c r="M110" i="1"/>
  <c r="M104" i="1" s="1"/>
  <c r="N180" i="1"/>
  <c r="N179" i="1" s="1"/>
  <c r="M181" i="1"/>
  <c r="Q181" i="1"/>
  <c r="G180" i="1"/>
  <c r="R181" i="1"/>
  <c r="R180" i="1" s="1"/>
  <c r="H180" i="1"/>
  <c r="F181" i="1"/>
  <c r="F180" i="1" s="1"/>
  <c r="G15" i="1"/>
  <c r="G14" i="1" s="1"/>
  <c r="H71" i="1"/>
  <c r="H70" i="1" s="1"/>
  <c r="G71" i="1"/>
  <c r="G70" i="1" s="1"/>
  <c r="M180" i="1" l="1"/>
  <c r="M179" i="1" s="1"/>
  <c r="I181" i="1"/>
  <c r="I180" i="1" s="1"/>
  <c r="I179" i="1" s="1"/>
  <c r="P181" i="1"/>
  <c r="P180" i="1" s="1"/>
  <c r="Q180" i="1"/>
  <c r="G22" i="1"/>
  <c r="G103" i="1" l="1"/>
  <c r="N103" i="1" s="1"/>
  <c r="C103" i="1"/>
  <c r="C102" i="1" s="1"/>
  <c r="C101" i="1" s="1"/>
  <c r="E102" i="1"/>
  <c r="D102" i="1"/>
  <c r="D26" i="1"/>
  <c r="D25" i="1" s="1"/>
  <c r="E26" i="1"/>
  <c r="E25" i="1" s="1"/>
  <c r="H26" i="1"/>
  <c r="H25" i="1" s="1"/>
  <c r="R26" i="1"/>
  <c r="R25" i="1" s="1"/>
  <c r="G27" i="1"/>
  <c r="Q27" i="1" s="1"/>
  <c r="C27" i="1"/>
  <c r="C26" i="1" s="1"/>
  <c r="C25" i="1" s="1"/>
  <c r="N102" i="1" l="1"/>
  <c r="N101" i="1" s="1"/>
  <c r="N69" i="1" s="1"/>
  <c r="M103" i="1"/>
  <c r="E101" i="1"/>
  <c r="R101" i="1" s="1"/>
  <c r="R102" i="1"/>
  <c r="D101" i="1"/>
  <c r="F103" i="1"/>
  <c r="F102" i="1" s="1"/>
  <c r="F101" i="1" s="1"/>
  <c r="Q103" i="1"/>
  <c r="P103" i="1" s="1"/>
  <c r="G102" i="1"/>
  <c r="G101" i="1" s="1"/>
  <c r="Q26" i="1"/>
  <c r="Q25" i="1" s="1"/>
  <c r="P27" i="1"/>
  <c r="P26" i="1" s="1"/>
  <c r="P25" i="1" s="1"/>
  <c r="F27" i="1"/>
  <c r="F26" i="1" s="1"/>
  <c r="F25" i="1" s="1"/>
  <c r="G26" i="1"/>
  <c r="G25" i="1" s="1"/>
  <c r="H172" i="1"/>
  <c r="M102" i="1" l="1"/>
  <c r="M101" i="1" s="1"/>
  <c r="M69" i="1" s="1"/>
  <c r="I103" i="1"/>
  <c r="I102" i="1" s="1"/>
  <c r="I101" i="1" s="1"/>
  <c r="I69" i="1" s="1"/>
  <c r="R172" i="1"/>
  <c r="O172" i="1"/>
  <c r="M172" i="1" s="1"/>
  <c r="I172" i="1" s="1"/>
  <c r="Q101" i="1"/>
  <c r="P101" i="1" s="1"/>
  <c r="Q102" i="1"/>
  <c r="P102" i="1" s="1"/>
  <c r="Q149" i="1"/>
  <c r="F149" i="1"/>
  <c r="P149" i="1" l="1"/>
  <c r="C149" i="1"/>
  <c r="C118" i="1" l="1"/>
  <c r="D33" i="1" l="1"/>
  <c r="R33" i="1"/>
  <c r="C33" i="1"/>
  <c r="D45" i="1"/>
  <c r="E45" i="1"/>
  <c r="L45" i="1"/>
  <c r="L12" i="1" s="1"/>
  <c r="L11" i="1" s="1"/>
  <c r="L10" i="1" s="1"/>
  <c r="C65" i="1"/>
  <c r="R56" i="1"/>
  <c r="Q56" i="1"/>
  <c r="R45" i="1"/>
  <c r="C45" i="1"/>
  <c r="P56" i="1" l="1"/>
  <c r="P45" i="1"/>
  <c r="Q33" i="1"/>
  <c r="J45" i="1"/>
  <c r="J12" i="1" s="1"/>
  <c r="Q45" i="1"/>
  <c r="K45" i="1"/>
  <c r="K12" i="1" s="1"/>
  <c r="K11" i="1" l="1"/>
  <c r="K10" i="1" s="1"/>
  <c r="J11" i="1"/>
  <c r="J10" i="1" s="1"/>
  <c r="H168" i="1" l="1"/>
  <c r="O168" i="1" s="1"/>
  <c r="C168" i="1"/>
  <c r="E183" i="1"/>
  <c r="E179" i="1" s="1"/>
  <c r="G183" i="1"/>
  <c r="G179" i="1" s="1"/>
  <c r="H183" i="1"/>
  <c r="H179" i="1" s="1"/>
  <c r="E108" i="1"/>
  <c r="E104" i="1" s="1"/>
  <c r="G108" i="1"/>
  <c r="G104" i="1" s="1"/>
  <c r="H108" i="1"/>
  <c r="H104" i="1" s="1"/>
  <c r="R108" i="1"/>
  <c r="R104" i="1" s="1"/>
  <c r="R183" i="1"/>
  <c r="R179" i="1" s="1"/>
  <c r="F184" i="1"/>
  <c r="F183" i="1" s="1"/>
  <c r="F179" i="1" s="1"/>
  <c r="D184" i="1"/>
  <c r="Q184" i="1" s="1"/>
  <c r="P184" i="1" s="1"/>
  <c r="P183" i="1" s="1"/>
  <c r="P179" i="1" s="1"/>
  <c r="F109" i="1"/>
  <c r="F108" i="1" s="1"/>
  <c r="F104" i="1" s="1"/>
  <c r="D109" i="1"/>
  <c r="H175" i="1"/>
  <c r="O175" i="1" s="1"/>
  <c r="M175" i="1" s="1"/>
  <c r="I175" i="1" s="1"/>
  <c r="H174" i="1"/>
  <c r="O174" i="1" s="1"/>
  <c r="M174" i="1" s="1"/>
  <c r="I174" i="1" s="1"/>
  <c r="H173" i="1"/>
  <c r="O173" i="1" s="1"/>
  <c r="M173" i="1" s="1"/>
  <c r="I173" i="1" s="1"/>
  <c r="F172" i="1"/>
  <c r="H171" i="1"/>
  <c r="O171" i="1" s="1"/>
  <c r="M171" i="1" s="1"/>
  <c r="I171" i="1" s="1"/>
  <c r="C171" i="1"/>
  <c r="C172" i="1"/>
  <c r="C173" i="1"/>
  <c r="C174" i="1"/>
  <c r="C175" i="1"/>
  <c r="C170" i="1"/>
  <c r="F170" i="1"/>
  <c r="P170" i="1"/>
  <c r="H169" i="1"/>
  <c r="O169" i="1" s="1"/>
  <c r="M169" i="1" s="1"/>
  <c r="I169" i="1" s="1"/>
  <c r="C169" i="1"/>
  <c r="Q168" i="1"/>
  <c r="Q167" i="1" s="1"/>
  <c r="R159" i="1"/>
  <c r="Q161" i="1"/>
  <c r="Q160" i="1" s="1"/>
  <c r="Q159" i="1" s="1"/>
  <c r="C161" i="1"/>
  <c r="C94" i="1"/>
  <c r="R94" i="1"/>
  <c r="R93" i="1" s="1"/>
  <c r="Q94" i="1"/>
  <c r="Q93" i="1" s="1"/>
  <c r="F93" i="1"/>
  <c r="C100" i="1"/>
  <c r="E29" i="1"/>
  <c r="E28" i="1" s="1"/>
  <c r="G29" i="1"/>
  <c r="G28" i="1" s="1"/>
  <c r="H29" i="1"/>
  <c r="H28" i="1" s="1"/>
  <c r="R29" i="1"/>
  <c r="R28" i="1" s="1"/>
  <c r="F30" i="1"/>
  <c r="F29" i="1" s="1"/>
  <c r="F28" i="1" s="1"/>
  <c r="D30" i="1"/>
  <c r="Q30" i="1" s="1"/>
  <c r="Q29" i="1" s="1"/>
  <c r="Q28" i="1" s="1"/>
  <c r="D23" i="1"/>
  <c r="E23" i="1"/>
  <c r="G23" i="1"/>
  <c r="H23" i="1"/>
  <c r="R24" i="1"/>
  <c r="R23" i="1" s="1"/>
  <c r="Q24" i="1"/>
  <c r="Q23" i="1" s="1"/>
  <c r="F24" i="1"/>
  <c r="F23" i="1" s="1"/>
  <c r="C24" i="1"/>
  <c r="C23" i="1" s="1"/>
  <c r="M168" i="1" l="1"/>
  <c r="O167" i="1"/>
  <c r="H167" i="1"/>
  <c r="F171" i="1"/>
  <c r="R171" i="1"/>
  <c r="P171" i="1" s="1"/>
  <c r="F173" i="1"/>
  <c r="R173" i="1"/>
  <c r="P173" i="1" s="1"/>
  <c r="F174" i="1"/>
  <c r="R174" i="1"/>
  <c r="P174" i="1" s="1"/>
  <c r="R169" i="1"/>
  <c r="P169" i="1" s="1"/>
  <c r="F175" i="1"/>
  <c r="R175" i="1"/>
  <c r="P175" i="1" s="1"/>
  <c r="C167" i="1"/>
  <c r="F168" i="1"/>
  <c r="R168" i="1"/>
  <c r="C160" i="1"/>
  <c r="C159" i="1" s="1"/>
  <c r="P161" i="1"/>
  <c r="P160" i="1" s="1"/>
  <c r="P159" i="1" s="1"/>
  <c r="C109" i="1"/>
  <c r="P109" i="1" s="1"/>
  <c r="P108" i="1" s="1"/>
  <c r="P104" i="1" s="1"/>
  <c r="Q109" i="1"/>
  <c r="Q108" i="1" s="1"/>
  <c r="Q104" i="1" s="1"/>
  <c r="C93" i="1"/>
  <c r="C30" i="1"/>
  <c r="P30" i="1" s="1"/>
  <c r="P29" i="1" s="1"/>
  <c r="P28" i="1" s="1"/>
  <c r="D108" i="1"/>
  <c r="D104" i="1" s="1"/>
  <c r="P172" i="1"/>
  <c r="Q183" i="1"/>
  <c r="Q179" i="1" s="1"/>
  <c r="D183" i="1"/>
  <c r="D179" i="1" s="1"/>
  <c r="F169" i="1"/>
  <c r="C184" i="1"/>
  <c r="C183" i="1" s="1"/>
  <c r="C179" i="1" s="1"/>
  <c r="P24" i="1"/>
  <c r="P23" i="1" s="1"/>
  <c r="P94" i="1"/>
  <c r="P93" i="1" s="1"/>
  <c r="D29" i="1"/>
  <c r="D28" i="1" s="1"/>
  <c r="F167" i="1" l="1"/>
  <c r="M167" i="1"/>
  <c r="I168" i="1"/>
  <c r="I167" i="1" s="1"/>
  <c r="R167" i="1"/>
  <c r="P168" i="1"/>
  <c r="P167" i="1" s="1"/>
  <c r="C108" i="1"/>
  <c r="C104" i="1" s="1"/>
  <c r="C29" i="1"/>
  <c r="C28" i="1" s="1"/>
  <c r="Q89" i="1" l="1"/>
  <c r="Q90" i="1"/>
  <c r="D21" i="1"/>
  <c r="D20" i="1" s="1"/>
  <c r="E21" i="1"/>
  <c r="E20" i="1" s="1"/>
  <c r="G21" i="1"/>
  <c r="G20" i="1" s="1"/>
  <c r="H21" i="1"/>
  <c r="H20" i="1" s="1"/>
  <c r="R21" i="1"/>
  <c r="R20" i="1" s="1"/>
  <c r="D16" i="1"/>
  <c r="E16" i="1"/>
  <c r="H17" i="1"/>
  <c r="H16" i="1" s="1"/>
  <c r="R17" i="1"/>
  <c r="R16" i="1" s="1"/>
  <c r="G19" i="1"/>
  <c r="F19" i="1" s="1"/>
  <c r="C19" i="1"/>
  <c r="C86" i="1"/>
  <c r="D147" i="1"/>
  <c r="D126" i="1" s="1"/>
  <c r="E147" i="1"/>
  <c r="E126" i="1" s="1"/>
  <c r="G147" i="1"/>
  <c r="H147" i="1"/>
  <c r="R147" i="1"/>
  <c r="Q153" i="1"/>
  <c r="P153" i="1" s="1"/>
  <c r="C153" i="1"/>
  <c r="F153" i="1"/>
  <c r="Q82" i="1"/>
  <c r="C82" i="1"/>
  <c r="F82" i="1"/>
  <c r="Q152" i="1"/>
  <c r="P152" i="1" s="1"/>
  <c r="C152" i="1"/>
  <c r="F152" i="1"/>
  <c r="Q151" i="1"/>
  <c r="P151" i="1" s="1"/>
  <c r="C151" i="1"/>
  <c r="F151" i="1"/>
  <c r="Q150" i="1"/>
  <c r="C150" i="1"/>
  <c r="F150" i="1"/>
  <c r="G18" i="1"/>
  <c r="C18" i="1"/>
  <c r="Q81" i="1"/>
  <c r="F81" i="1"/>
  <c r="C81" i="1"/>
  <c r="Q80" i="1"/>
  <c r="F80" i="1"/>
  <c r="C80" i="1"/>
  <c r="R77" i="1"/>
  <c r="R71" i="1" s="1"/>
  <c r="R70" i="1" s="1"/>
  <c r="C71" i="1"/>
  <c r="C70" i="1" s="1"/>
  <c r="F148" i="1" l="1"/>
  <c r="Q148" i="1"/>
  <c r="Q147" i="1" s="1"/>
  <c r="Q18" i="1"/>
  <c r="Q17" i="1" s="1"/>
  <c r="Q16" i="1" s="1"/>
  <c r="G17" i="1"/>
  <c r="Q86" i="1"/>
  <c r="Q79" i="1" s="1"/>
  <c r="Q78" i="1" s="1"/>
  <c r="G79" i="1"/>
  <c r="G78" i="1" s="1"/>
  <c r="Q88" i="1"/>
  <c r="C148" i="1"/>
  <c r="C147" i="1" s="1"/>
  <c r="F147" i="1"/>
  <c r="C79" i="1"/>
  <c r="C78" i="1" s="1"/>
  <c r="P80" i="1"/>
  <c r="P89" i="1"/>
  <c r="P150" i="1"/>
  <c r="P148" i="1" s="1"/>
  <c r="C17" i="1"/>
  <c r="C16" i="1" s="1"/>
  <c r="F86" i="1"/>
  <c r="P86" i="1" s="1"/>
  <c r="G16" i="1"/>
  <c r="P90" i="1"/>
  <c r="P82" i="1"/>
  <c r="F18" i="1"/>
  <c r="F17" i="1" s="1"/>
  <c r="P81" i="1"/>
  <c r="F72" i="1"/>
  <c r="F71" i="1" s="1"/>
  <c r="F70" i="1" s="1"/>
  <c r="Q77" i="1"/>
  <c r="F79" i="1" l="1"/>
  <c r="F78" i="1" s="1"/>
  <c r="P88" i="1"/>
  <c r="P77" i="1"/>
  <c r="P71" i="1" s="1"/>
  <c r="P70" i="1" s="1"/>
  <c r="Q71" i="1"/>
  <c r="Q70" i="1" s="1"/>
  <c r="P79" i="1"/>
  <c r="P78" i="1" s="1"/>
  <c r="P147" i="1"/>
  <c r="P18" i="1"/>
  <c r="P17" i="1" s="1"/>
  <c r="P16" i="1" s="1"/>
  <c r="F16" i="1"/>
  <c r="D14" i="1" l="1"/>
  <c r="D13" i="1" s="1"/>
  <c r="D12" i="1" s="1"/>
  <c r="E14" i="1"/>
  <c r="E13" i="1" s="1"/>
  <c r="E12" i="1" s="1"/>
  <c r="G13" i="1"/>
  <c r="G12" i="1" s="1"/>
  <c r="H14" i="1"/>
  <c r="H13" i="1" s="1"/>
  <c r="H12" i="1" s="1"/>
  <c r="P14" i="1"/>
  <c r="P13" i="1" s="1"/>
  <c r="Q14" i="1"/>
  <c r="Q13" i="1" s="1"/>
  <c r="R14" i="1"/>
  <c r="R13" i="1" s="1"/>
  <c r="R12" i="1" s="1"/>
  <c r="C14" i="1"/>
  <c r="C13" i="1" s="1"/>
  <c r="F15" i="1"/>
  <c r="F14" i="1" s="1"/>
  <c r="F13" i="1" s="1"/>
  <c r="Q22" i="1"/>
  <c r="C22" i="1"/>
  <c r="C21" i="1" s="1"/>
  <c r="C20" i="1" s="1"/>
  <c r="F22" i="1"/>
  <c r="F21" i="1" s="1"/>
  <c r="F20" i="1" s="1"/>
  <c r="F90" i="1"/>
  <c r="F89" i="1"/>
  <c r="C90" i="1"/>
  <c r="C89" i="1"/>
  <c r="D91" i="1"/>
  <c r="D87" i="1" s="1"/>
  <c r="D69" i="1" s="1"/>
  <c r="E91" i="1"/>
  <c r="E87" i="1" s="1"/>
  <c r="E69" i="1" s="1"/>
  <c r="G91" i="1"/>
  <c r="H91" i="1"/>
  <c r="R91" i="1"/>
  <c r="R87" i="1" s="1"/>
  <c r="R69" i="1" s="1"/>
  <c r="Q92" i="1"/>
  <c r="P92" i="1" s="1"/>
  <c r="P91" i="1" s="1"/>
  <c r="P87" i="1" s="1"/>
  <c r="P69" i="1" s="1"/>
  <c r="F92" i="1"/>
  <c r="F91" i="1" s="1"/>
  <c r="C92" i="1"/>
  <c r="C91" i="1" s="1"/>
  <c r="R137" i="1"/>
  <c r="R136" i="1" s="1"/>
  <c r="R127" i="1" s="1"/>
  <c r="R126" i="1" s="1"/>
  <c r="Q137" i="1"/>
  <c r="Q136" i="1" s="1"/>
  <c r="F137" i="1"/>
  <c r="F136" i="1" s="1"/>
  <c r="C137" i="1"/>
  <c r="C136" i="1" s="1"/>
  <c r="G130" i="1"/>
  <c r="H130" i="1"/>
  <c r="O130" i="1" s="1"/>
  <c r="G133" i="1"/>
  <c r="N133" i="1" s="1"/>
  <c r="H133" i="1"/>
  <c r="O133" i="1" s="1"/>
  <c r="M133" i="1" s="1"/>
  <c r="I133" i="1" s="1"/>
  <c r="G134" i="1"/>
  <c r="H134" i="1"/>
  <c r="O134" i="1" s="1"/>
  <c r="H129" i="1"/>
  <c r="O129" i="1" s="1"/>
  <c r="O128" i="1" s="1"/>
  <c r="O127" i="1" s="1"/>
  <c r="O126" i="1" s="1"/>
  <c r="O11" i="1" s="1"/>
  <c r="O10" i="1" s="1"/>
  <c r="G129" i="1"/>
  <c r="N129" i="1" s="1"/>
  <c r="C130" i="1"/>
  <c r="C132" i="1"/>
  <c r="C133" i="1"/>
  <c r="C134" i="1"/>
  <c r="C129" i="1"/>
  <c r="Q134" i="1" l="1"/>
  <c r="N134" i="1"/>
  <c r="M134" i="1" s="1"/>
  <c r="I134" i="1" s="1"/>
  <c r="M129" i="1"/>
  <c r="Q130" i="1"/>
  <c r="P130" i="1" s="1"/>
  <c r="N130" i="1"/>
  <c r="M130" i="1" s="1"/>
  <c r="I130" i="1" s="1"/>
  <c r="F88" i="1"/>
  <c r="F87" i="1" s="1"/>
  <c r="F69" i="1" s="1"/>
  <c r="F12" i="1"/>
  <c r="C12" i="1"/>
  <c r="G87" i="1"/>
  <c r="G69" i="1" s="1"/>
  <c r="K188" i="1" s="1"/>
  <c r="H87" i="1"/>
  <c r="H69" i="1" s="1"/>
  <c r="H128" i="1"/>
  <c r="H127" i="1" s="1"/>
  <c r="H126" i="1" s="1"/>
  <c r="G128" i="1"/>
  <c r="G127" i="1" s="1"/>
  <c r="G126" i="1" s="1"/>
  <c r="C128" i="1"/>
  <c r="C127" i="1" s="1"/>
  <c r="C126" i="1" s="1"/>
  <c r="E11" i="1"/>
  <c r="E10" i="1" s="1"/>
  <c r="D11" i="1"/>
  <c r="D10" i="1" s="1"/>
  <c r="Q129" i="1"/>
  <c r="C88" i="1"/>
  <c r="C87" i="1" s="1"/>
  <c r="C69" i="1" s="1"/>
  <c r="P22" i="1"/>
  <c r="P21" i="1" s="1"/>
  <c r="P20" i="1" s="1"/>
  <c r="P12" i="1" s="1"/>
  <c r="Q21" i="1"/>
  <c r="Q20" i="1" s="1"/>
  <c r="Q12" i="1" s="1"/>
  <c r="Q91" i="1"/>
  <c r="Q87" i="1" s="1"/>
  <c r="Q69" i="1" s="1"/>
  <c r="P134" i="1"/>
  <c r="F133" i="1"/>
  <c r="P137" i="1"/>
  <c r="P136" i="1" s="1"/>
  <c r="Q133" i="1"/>
  <c r="P133" i="1" s="1"/>
  <c r="F134" i="1"/>
  <c r="F130" i="1"/>
  <c r="F129" i="1"/>
  <c r="Q132" i="1"/>
  <c r="F132" i="1"/>
  <c r="N128" i="1" l="1"/>
  <c r="N127" i="1" s="1"/>
  <c r="N126" i="1" s="1"/>
  <c r="N11" i="1" s="1"/>
  <c r="N10" i="1" s="1"/>
  <c r="I129" i="1"/>
  <c r="I128" i="1" s="1"/>
  <c r="I127" i="1" s="1"/>
  <c r="I126" i="1" s="1"/>
  <c r="I11" i="1" s="1"/>
  <c r="I10" i="1" s="1"/>
  <c r="M128" i="1"/>
  <c r="M127" i="1" s="1"/>
  <c r="M126" i="1" s="1"/>
  <c r="M11" i="1" s="1"/>
  <c r="M10" i="1" s="1"/>
  <c r="L188" i="1"/>
  <c r="H11" i="1"/>
  <c r="R188" i="1"/>
  <c r="R187" i="1" s="1"/>
  <c r="R186" i="1" s="1"/>
  <c r="L187" i="1"/>
  <c r="L186" i="1" s="1"/>
  <c r="J188" i="1"/>
  <c r="P188" i="1" s="1"/>
  <c r="P187" i="1" s="1"/>
  <c r="P186" i="1" s="1"/>
  <c r="K187" i="1"/>
  <c r="K186" i="1" s="1"/>
  <c r="Q188" i="1"/>
  <c r="Q187" i="1" s="1"/>
  <c r="Q186" i="1" s="1"/>
  <c r="Q128" i="1"/>
  <c r="Q127" i="1" s="1"/>
  <c r="Q126" i="1" s="1"/>
  <c r="F128" i="1"/>
  <c r="F127" i="1" s="1"/>
  <c r="F126" i="1" s="1"/>
  <c r="K191" i="1"/>
  <c r="L191" i="1"/>
  <c r="P129" i="1"/>
  <c r="C11" i="1"/>
  <c r="C10" i="1" s="1"/>
  <c r="P132" i="1"/>
  <c r="J187" i="1" l="1"/>
  <c r="J186" i="1" s="1"/>
  <c r="P128" i="1"/>
  <c r="P127" i="1" s="1"/>
  <c r="P126" i="1" s="1"/>
  <c r="L190" i="1"/>
  <c r="L189" i="1" s="1"/>
  <c r="L185" i="1" s="1"/>
  <c r="R191" i="1"/>
  <c r="R190" i="1" s="1"/>
  <c r="R189" i="1" s="1"/>
  <c r="R185" i="1" s="1"/>
  <c r="F11" i="1"/>
  <c r="F10" i="1" s="1"/>
  <c r="H10" i="1"/>
  <c r="K190" i="1"/>
  <c r="K189" i="1" s="1"/>
  <c r="K185" i="1" s="1"/>
  <c r="Q191" i="1"/>
  <c r="Q190" i="1" s="1"/>
  <c r="Q189" i="1" s="1"/>
  <c r="Q185" i="1" s="1"/>
  <c r="J191" i="1"/>
  <c r="G11" i="1"/>
  <c r="G10" i="1" s="1"/>
  <c r="R11" i="1"/>
  <c r="R10" i="1" s="1"/>
  <c r="Q11" i="1"/>
  <c r="Q10" i="1" s="1"/>
  <c r="J190" i="1" l="1"/>
  <c r="J189" i="1" s="1"/>
  <c r="J185" i="1" s="1"/>
  <c r="P191" i="1"/>
  <c r="P190" i="1" s="1"/>
  <c r="P189" i="1" s="1"/>
  <c r="P185" i="1" s="1"/>
  <c r="P11" i="1"/>
  <c r="P10" i="1" s="1"/>
  <c r="D34" i="4" l="1"/>
  <c r="E34" i="4"/>
  <c r="C35" i="4"/>
  <c r="C36" i="4"/>
  <c r="D32" i="4"/>
  <c r="C33" i="4"/>
  <c r="C32" i="4" s="1"/>
  <c r="D30" i="4"/>
  <c r="C31" i="4"/>
  <c r="C30" i="4" s="1"/>
  <c r="D27" i="4"/>
  <c r="E27" i="4"/>
  <c r="C29" i="4"/>
  <c r="C28" i="4"/>
  <c r="C34" i="4" l="1"/>
  <c r="E26" i="4"/>
  <c r="D26" i="4"/>
  <c r="C27" i="4"/>
  <c r="C26" i="4" s="1"/>
  <c r="D24" i="4" l="1"/>
  <c r="C25" i="4"/>
  <c r="D22" i="4"/>
  <c r="C23" i="4"/>
  <c r="C22" i="4" s="1"/>
  <c r="C19" i="4"/>
  <c r="D16" i="4"/>
  <c r="C18" i="4"/>
  <c r="C17" i="4"/>
  <c r="D14" i="4"/>
  <c r="C15" i="4"/>
  <c r="C14" i="4" s="1"/>
  <c r="D10" i="4"/>
  <c r="E10" i="4"/>
  <c r="C11" i="4"/>
  <c r="C10" i="4" s="1"/>
  <c r="D9" i="4" l="1"/>
  <c r="D8" i="4" s="1"/>
  <c r="E9" i="4"/>
  <c r="E8" i="4" s="1"/>
  <c r="C24" i="4"/>
  <c r="C16" i="4"/>
  <c r="C9" i="4" s="1"/>
  <c r="C8" i="4" l="1"/>
  <c r="B21" i="3" l="1"/>
  <c r="B22" i="3"/>
  <c r="B20" i="3"/>
</calcChain>
</file>

<file path=xl/sharedStrings.xml><?xml version="1.0" encoding="utf-8"?>
<sst xmlns="http://schemas.openxmlformats.org/spreadsheetml/2006/main" count="2304" uniqueCount="314">
  <si>
    <t>STT</t>
  </si>
  <si>
    <t>Nguồn/Dự án thành phần</t>
  </si>
  <si>
    <t>Kinh phí đề xuất điều chỉnh</t>
  </si>
  <si>
    <t>Tăng</t>
  </si>
  <si>
    <t>Giảm</t>
  </si>
  <si>
    <t>Số kinh phí sự nghiệp được giao</t>
  </si>
  <si>
    <t>Số kinh phí sự nghiệp sau điều chỉnh</t>
  </si>
  <si>
    <t>A</t>
  </si>
  <si>
    <t>Nguồn kinh phí năm 2023 chuyển sang năm 2024</t>
  </si>
  <si>
    <t>Tổng số</t>
  </si>
  <si>
    <t>Trong đó</t>
  </si>
  <si>
    <t>NSTW</t>
  </si>
  <si>
    <t>NSĐP</t>
  </si>
  <si>
    <t>3=4+5</t>
  </si>
  <si>
    <t>6=7+8=9</t>
  </si>
  <si>
    <t>7=10</t>
  </si>
  <si>
    <t>8=11</t>
  </si>
  <si>
    <t>9=10+11=6</t>
  </si>
  <si>
    <t>10=7</t>
  </si>
  <si>
    <t>11=8</t>
  </si>
  <si>
    <t>12=13+14=3-6+9</t>
  </si>
  <si>
    <t>…</t>
  </si>
  <si>
    <t>B</t>
  </si>
  <si>
    <t>Nguồn kinh phí năm 2024</t>
  </si>
  <si>
    <t>Đơn vị: Đồng</t>
  </si>
  <si>
    <t>Lưu ý: Tổng kinh phí đề xuất điều chỉnh tăng phải bằng tổng kinh phí đề xuất điều chỉnh giảm, chi tiết nguồn NSTW và NSĐP theo đúng công thức tại dòng số 9.</t>
  </si>
  <si>
    <t>Biểu số 03</t>
  </si>
  <si>
    <t>BIỂU ĐỀ XUẤT ĐIỀU CHỈNH NGUỒN KINH PHÍ SỰ NGHIỆP THỰC HIỆN CHƯƠNG TRÌNH MỤC TIÊU QUỐC GIA XÂY DỰNG NÔNG THÔN MỚI</t>
  </si>
  <si>
    <t>Lĩnh vực chi tương ứng với từng dự án thành phần bị điều chỉnh tăng, giảm</t>
  </si>
  <si>
    <t>Nội dung thành phần, nội dung,…</t>
  </si>
  <si>
    <t>Dự án 8: Thực hiện bình đẳng giới và giải quyết những vấn đề cấp thiết đối với phụ nữ và trẻ em</t>
  </si>
  <si>
    <t>(Kèm theo Công văn số:                  /CV-UBND ngày               /3/2024 của UBND huyện Pác Nặm)</t>
  </si>
  <si>
    <t>HUYỆN PÁC NẶM</t>
  </si>
  <si>
    <t>Nguồn kinh phí năm 2022, 2023 chuyển sang năm 2024</t>
  </si>
  <si>
    <t>I</t>
  </si>
  <si>
    <t>Dự án 1: Giải quyết tình trạng thiếu đất ở, nhà ở, đất sản xuất, nước sinh hoạt</t>
  </si>
  <si>
    <t>Nội dung số 03: Hỗ trợ đất sản xuất, chuyển đổi nghề; Nội dung số 04: Hỗ trợ nước sinh hoạt</t>
  </si>
  <si>
    <t>-</t>
  </si>
  <si>
    <t>Tiểu Dự án 1: Phát triển kinh tế nông, lâm nghiệp bền vững gắn với bảo vệ rừng và nâng cao thu nhập cho người dân</t>
  </si>
  <si>
    <t>Dự án 5: Phát triển giáo dục đào tạo nâng cao chất lượng nguồn nhân lực</t>
  </si>
  <si>
    <t>Tiểu dự án 3: Dự án phát triển giáo dục nghề nghiệp và giải quyết việc làm cho người lao động vùng dân tộc thiểu số và miền núi</t>
  </si>
  <si>
    <t>Tiểu Dự án 4: Đào tạo nâng cao năng lực cho cộng đồng và cán bộ triển khai Chương trình ở các cấp</t>
  </si>
  <si>
    <t>Dự án 9: Đầu tư phát triển nhóm dân tộc thiểu số rất ít người và nhóm dân tộc còn nhiều khó khăn</t>
  </si>
  <si>
    <t>Dự án 10: Truyền thông, tuyên truyền, vận động trong vùng đồng bào dân tộc thiểu số và miền núi. Kiểm tra, giám sát đánh giá việc tổ chức thực hiện Chương trình</t>
  </si>
  <si>
    <t>Tiểu dự án 1: Biểu dương, tôn vinh điển hình tiên tiến, phát huy vai trò của người có uy tín; phổ biến, giáo dục pháp luật và tuyên truyền, vận động đồng bào; truyền thông phục vụ tổ chức triển khai thực hiện Đề án Tổng thể và Chương trình mục tiêu quốc gia</t>
  </si>
  <si>
    <t>Tiểu dự án 2: Ứng dụng công nghệ thông tin hỗ trợ phát triển kinh tế - xã hội và đảm bảo an ninh trật tự vùng đồng bào dân tộc thiểu số và miền núi</t>
  </si>
  <si>
    <t>Nội dung số 03: Hỗ trợ đất sản xuất, chuyển đổi nghề</t>
  </si>
  <si>
    <t>Dự án 3: Phát triển sản xuất nông, lâm nghiệp bền vững, phát huy tiềm năng, thế mạnh của các vùng miền để sản xuất hàng hóa theo chuỗi giá trị</t>
  </si>
  <si>
    <t>Phụ lục 01</t>
  </si>
  <si>
    <t>BIỂU TỔNG HỢP SỐ DƯ KINH PHÍ SỰ NGHIỆP CHI TIẾT THEO DỰ ÁN THÀNH PHẦN CỦA 
CHƯƠNG TRÌNH MỤC TIÊU QUỐC GIA PHÁT TRIỂN KINH TẾ - XÃ HỘI VÙNG ĐỒNG BÀO DÂN TỘC THIỂU SỐ VÀ MIỀN NÚI</t>
  </si>
  <si>
    <t>Dự án/Tiểu dự án</t>
  </si>
  <si>
    <t>Số kinh phí sự nghiệp còn dư, không có khả năng giải ngân</t>
  </si>
  <si>
    <t>Lĩnh vực chi theo Quyết định giao vốn</t>
  </si>
  <si>
    <t>Thuyết minh, giải trình rõ lý do dư vốn, không có khả năng giải ngân</t>
  </si>
  <si>
    <t>Sự nghiệp bảo đảm xã hội</t>
  </si>
  <si>
    <t>Sự nghiệp kinh tế</t>
  </si>
  <si>
    <t xml:space="preserve"> - Tiểu dự án 1: Phát triển kinh tế nông, lâm nghiệp bền vững gắn với bảo vệ rừng và nâng cao thu nhập cho người dân</t>
  </si>
  <si>
    <t>Dự án 5. Phát triển giáo dục đào tạo nâng cao chất lượng nguồn nhân lực</t>
  </si>
  <si>
    <t>Sự nghiệp giáo dục đào tạo và dạy nghề</t>
  </si>
  <si>
    <t xml:space="preserve"> - Tiểu dự án 3: Dự án phát triển giáo dục nghề nghiệp và giải quyết việc làm cho người lao động vùng dân tộc thiểu số và miền núi</t>
  </si>
  <si>
    <t xml:space="preserve"> - Tiểu dự án 4: Đào tạo nâng cao năng lực cho cộng đồng và cán bộ triển khai Chương trình ở các cấp</t>
  </si>
  <si>
    <t>Dự án 8. Thực hiện bình đẳng giới và giải quyết những vấn đề cấp thiết đối với phụ nữ và trẻ em</t>
  </si>
  <si>
    <t xml:space="preserve"> - Tiểu dự án 2: Giảm thiểu tình trạng tảo hôn và hôn nhân cận huyết thống trong vùng đồng bào dân tộc thiểu số và miền núi</t>
  </si>
  <si>
    <t>Dự án 10: Truyền thông, tuyên truyền vận động trong vùng đồng bào dân tộc thiểu số, kiểm tra giám sát đánh giá việc tổ chức thực hiện chương trình</t>
  </si>
  <si>
    <t>Sự nghiệp văn hóa thông tin</t>
  </si>
  <si>
    <t xml:space="preserve"> - Tiểu dự án 2: Ứng dụng công nghệ thông tin hỗ trợ phát triển kinh tế - xã hội và đảm bảo an ninh trật tự vùng đồng bào dân tộc thiểu số và miền núi</t>
  </si>
  <si>
    <t>Các nội dung thực hiện từ nguồn năm 2022, 2023 chuyển sang đã hết nhiệm vụ chi, các nhiệm vụ thực hiện năm 2024 đã được bố trí vốn năm 2024</t>
  </si>
  <si>
    <t>Kinh phí dư do không có đối tượng học nghề để chuyển đổi nghề, không có đối tượng đáp ứng được tiêu chí thiếu đất sản xuất theo quy định để hỗ trợ máy móc, nông cụ; một số xã không còn đối tượng hỗ trợ nước sinh hoạt phân tán do đã được hưởng lợi từ công trình nước sinh hoạt tập trung</t>
  </si>
  <si>
    <t>Không có đối tượng đào tạo nghề; người lao động không cung cấp được hóa đơn chứng từ để thanh toán hỗ trợ theo quy định</t>
  </si>
  <si>
    <t>Năm 2023, Uỷ ban Dân tộc và UBND tỉnh ban hành Quyết định phê duyệt các Chuyên đề đào tạo, tập huấn muộn do vậy dư kinh phí; các hoạt động năm 2024 đã có nguồn phân bổ năm 2024 thực hiện đảm bảo</t>
  </si>
  <si>
    <t>Năm 2023, một số hoạt động thực hiện không đạt theo kế hoạch đề ra do vậy dư kinh phí; các hoạt động năm 2024 đã có nguồn phân bổ năm 2024 thực hiện đảm bảo</t>
  </si>
  <si>
    <t>Do đối tượng tập huấn ít, nội dung tập huấn không thật sự cần thiết</t>
  </si>
  <si>
    <t>II</t>
  </si>
  <si>
    <t>Sự nghiệp đảm bảo xã hội: 1.128.200.000 đ
Sự nghiệp kinh tế: 421.923.855 đ</t>
  </si>
  <si>
    <t>Nội dung số 04: Hỗ trợ nước sinh hoạt</t>
  </si>
  <si>
    <t>Kinh phí dư do không có đối tượng học nghề để chuyển đổi nghề, không có đối tượng đáp ứng được tiêu chí thiếu đất sản xuất theo quy định để hỗ trợ máy móc, nông cụ</t>
  </si>
  <si>
    <t>Một số xã không còn đối tượng hỗ trợ nước sinh hoạt phân tán do đã được hưởng lợi từ công trình nước sinh hoạt tập trung</t>
  </si>
  <si>
    <t>Năm 2022, kinh phí cấp muộn, các hướng dẫn chưa cụ thể do vậy một số hạng mục không thực hiện giải ngân được theo kế hoạch nên dư kinh phí; năm 2023, thực hiện thiết kế diện tích giao khoán bảo vệ rừng không đạt theo kế hoạch, một số hạng mục không thực hiện được như: khoanh nuôi tái sinh có trồng bổ sung, trợ cấp gạo... nên dư kinh phí</t>
  </si>
  <si>
    <t>Qua rà soát một số hạng mục diện tích thực hiện không đạt theo kế hoạch đề ra nên dư kinh phí</t>
  </si>
  <si>
    <t>Sự nghiệp kinh tế: 634.000.000 đ
Sự nghiệp đảm bảo xã hội: 741.720.250 đ</t>
  </si>
  <si>
    <t>Kinh phí phân bổ cho Phòng Tài nguyên và Môi trường thực hiện tuyên truyền về Luật Đất đai (Sửa đổi) và Môi trường, tuy nhiên Luật Đất đai (sửa đổi) có hiệu lực thi hành từ 01/01/2025 do vậy việc tuyên truyền không thực hiện trong năm 2024</t>
  </si>
  <si>
    <t>Kinh phí phân bổ cho Phòng Văn hóa và Thông tin thực hiện đào tạo, tập huấn các Chuyên đề được phê duyệt tại QĐ 951, 86 của UBDT, tuy nhiên qua rà soát nội dung, đối tượng thực hiện chưa phù hợp</t>
  </si>
  <si>
    <t>+</t>
  </si>
  <si>
    <t>Sự nghiệp ĐBXH</t>
  </si>
  <si>
    <t>(Kèm theo báo cáo số:       /BC -UBND ngày        tháng 4 năm 2024 của UBND huyện Pác Nặm)</t>
  </si>
  <si>
    <t>III</t>
  </si>
  <si>
    <t>Xã Xuân La</t>
  </si>
  <si>
    <t>Xã Nghiên Loan</t>
  </si>
  <si>
    <t>Xã An Thắng</t>
  </si>
  <si>
    <t>Xã Bằng Thành</t>
  </si>
  <si>
    <t>Xã Nhạn Môn</t>
  </si>
  <si>
    <t>Xã Giáo Hiệu</t>
  </si>
  <si>
    <t>Xã Công Bằng</t>
  </si>
  <si>
    <t>Xã Cao Tân</t>
  </si>
  <si>
    <t>Xã Cổ Linh</t>
  </si>
  <si>
    <t>Hội Liên hiệp phụ nữ huyện</t>
  </si>
  <si>
    <t>Phòng Văn hóa và Thông tin</t>
  </si>
  <si>
    <t>Phòng Lao động, TB&amp;XH</t>
  </si>
  <si>
    <t>Trung tâm GDNN-GDTX</t>
  </si>
  <si>
    <t>Chuyển nguồn huyện chưa phân bổ</t>
  </si>
  <si>
    <t>TT</t>
  </si>
  <si>
    <t>Nguồn kinh phí năm 2022 chuyển sang năm 2024</t>
  </si>
  <si>
    <t>Văn phòng HĐND và UBND huyện</t>
  </si>
  <si>
    <t>Tiểu dự án 1: Đổi mới hoạt động, củng cố phát triển các trường phổ thông dân tộc nội trú, trường phổ thông dân tộc bán trú, trường phổ thông có học sinh ở bán trú và xóa mù chữ cho người dân vùng đồng bào dân tộc thiểu số</t>
  </si>
  <si>
    <t>Dự án 6: Bảo tồn, phát huy giá trị văn hóa truyền thống tốt đẹp của các dân tộc thiểu số gắn với phát triển du lịch</t>
  </si>
  <si>
    <t>Tiểu dự án 2: Hỗ trợ phát triển sản xuất theo chuỗi giá trị, vùng trồng dược liệu quý, thúc đẩy khởi sự kinh doanh, khởi nghiệp và thu hút đầu tư vùng đồng bào dân tộc thiểu số và miền núi</t>
  </si>
  <si>
    <t>Dự án 4: Đầu tư cơ sở hạ tầng thiết yếu, phục vụ sản xuất, đời sống trong vùng đồng bào dân tộc thiểu số và miền núi và các đơn vị sự nghiệp công lập của lĩnh vực dân tộc</t>
  </si>
  <si>
    <t xml:space="preserve">Tiểu dự án 1: Đầu tư cơ sở hạ tầng thiết yếu, phục vụ sản xuất, đời sống trong vùng đồng bào dân tộc thiểu số và miền núi </t>
  </si>
  <si>
    <t>Xã Bộc Bố</t>
  </si>
  <si>
    <t>Lĩnh vực chi tương ứng điều chỉnh tăng, giảm</t>
  </si>
  <si>
    <t>Thuyết minh, giải trình rõ lý do điều chỉnh tăng, giảm</t>
  </si>
  <si>
    <t>Tiểu dự án 2: Giảm thiểu tình trạng tảo hôn và hôn nhân cận huyết thống trong vùng đồng bào dân tộc thiểu số và miền núi</t>
  </si>
  <si>
    <t>Nội dung số 2- Tiểu dự án 1: Biểu dương, tôn vinh điển hình tiên tiến, phát huy vai trò của người có uy tín; phổ biến, giáo dục pháp luật và tuyên truyền, vận động đồng bào; truyền thông phục vụ tổ chức triển khai thực hiện Đề án Tổng thể và Chương trình mục tiêu quốc gia</t>
  </si>
  <si>
    <t>Phòng Tài nguyên và Môi trường</t>
  </si>
  <si>
    <t>Tiểu dự án 3: Kiểm tra, giám sát, đánh giá, đào tạo, tập huấn tổ chức thực hiện Chương trình</t>
  </si>
  <si>
    <t>SN kinh tế</t>
  </si>
  <si>
    <t>SN GD, ĐT và DN</t>
  </si>
  <si>
    <t>SN ĐBXH: 1.128.200.000 đ; SN kinh tế: 1.290.000 đ</t>
  </si>
  <si>
    <t>Hết nhiệm vụ chi</t>
  </si>
  <si>
    <t>SN ĐBXH</t>
  </si>
  <si>
    <t>SN VHTT</t>
  </si>
  <si>
    <t>Đề nghị điều chỉnh tăng theo đề xuất của Phòng Giáo dục và Đào tạo</t>
  </si>
  <si>
    <t>Đề nghị điều chỉnh tăng theo đề xuất của UBND các xã</t>
  </si>
  <si>
    <t>Đề nghị điều chỉnh tăng theo đề xuất của Phòng Văn hóa và Thông tin</t>
  </si>
  <si>
    <t>Đề nghị điều chỉnh tăng theo đề xuất của Công an huyện Pác Nặm</t>
  </si>
  <si>
    <t>Đề nghị điều chỉnh tăng theo đề xuất của Phòng Nông nghiệp và PTNT và UBND các xã</t>
  </si>
  <si>
    <t>Năm 2022, kinh phí cấp muộn, các hướng dẫn chưa cụ thể do vậy một số hạng mục không thực hiện giải ngân được theo kế hoạch nên dư kinh phí</t>
  </si>
  <si>
    <t xml:space="preserve"> Năm 2023, thực hiện thiết kế diện tích giao khoán bảo vệ rừng không đạt theo kế hoạch, một số hạng mục không thực hiện được như: khoanh nuôi tái sinh có trồng bổ sung, trợ cấp gạo... nên dư kinh phí</t>
  </si>
  <si>
    <t>SN ĐBXH: 1.027.207.108.đ; SN kinh tế: 30.000.000 đ</t>
  </si>
  <si>
    <t>Do địa bàn triển khai các hoạt động hạn chế, nội dung và các hoạt động chi ít.., do vậy dư kinh phí</t>
  </si>
  <si>
    <t>Do đối tượng tham gia tuyên truyền không đầy đủ theo kế hoạch do vậy dư kinh phí</t>
  </si>
  <si>
    <t>Do xã không còn đối tượng hỗ trợ nước sinh hoạt phân tán do đã được hưởng lợi từ công trình nước sinh hoạt tập trung</t>
  </si>
  <si>
    <t>Kinh phí giao lớn, thực hiện thiết kế diện tích giao khoán bảo vệ rừng, trồng rừng... không đạt theo kế hoạch do vậy dư kinh phí</t>
  </si>
  <si>
    <t>Nội dung Chuyên đề tập huấn chưa phù hợp với thực tế địa phương</t>
  </si>
  <si>
    <t>Nội dung dự kiến tuyên truyền chưa phù hợp với thời điểm và thực tế địa phương</t>
  </si>
  <si>
    <t>VỐN SỰ NGHIỆP</t>
  </si>
  <si>
    <t>TỔNG CỘNG</t>
  </si>
  <si>
    <t>Số kinh phí sau điều chỉnh</t>
  </si>
  <si>
    <t>CHUYỂN SANG VỐN ĐẦU TƯ</t>
  </si>
  <si>
    <t>Phòng NN&amp;PTNNT</t>
  </si>
  <si>
    <t xml:space="preserve">Xã Bộc Bố </t>
  </si>
  <si>
    <t>TT HTCĐ xã Bộc Bố</t>
  </si>
  <si>
    <t>TT HTCĐ xã Công Bằng</t>
  </si>
  <si>
    <t>TT HTCĐ xã Cổ Linh</t>
  </si>
  <si>
    <t>TT HTCĐ xã Cao Tân</t>
  </si>
  <si>
    <t>TT HTCĐ xã An Thắng</t>
  </si>
  <si>
    <t>TT HTCĐ xã Xuân La</t>
  </si>
  <si>
    <t>TT HTCĐ xã Nhạn Môn</t>
  </si>
  <si>
    <t>TT HTCĐ xã Giáo Hiệu</t>
  </si>
  <si>
    <t>TT HTCĐ xã Nghiên Loan</t>
  </si>
  <si>
    <t>SN giáo dục, ĐT&amp;DN</t>
  </si>
  <si>
    <t>SN VH&amp;TT</t>
  </si>
  <si>
    <t>Công an huyện</t>
  </si>
  <si>
    <t>UBND xã Bộc Bố</t>
  </si>
  <si>
    <t>UBND xã Xuân La</t>
  </si>
  <si>
    <t>UBND xã Nghiên Loan</t>
  </si>
  <si>
    <t>UBND xã An Thắng</t>
  </si>
  <si>
    <t>UBND xã Bằng Thành</t>
  </si>
  <si>
    <t>UBND xã Nhạn Môn</t>
  </si>
  <si>
    <t>Tiểu dự án 1: Biểu dương, tôn vinh điển hình tiên tiến, phát huy vai trò của người có uy tín; phổ biến, giáo dục pháp luật, trợ giúp pháp lý và tuyên truyền, vận động đồng bào; truyền thông phục vụ tổ chức triển khai thực hiện Đề án tổng thể và Chương trình mục tiêu quốc gia phát triển kinh tế - xã hội vùng đồng bào dân tộc thiểu số và miền núi giai đoạn 2021-2030</t>
  </si>
  <si>
    <t>Ít nội dung chi</t>
  </si>
  <si>
    <t>UBND xã Cổ Linh</t>
  </si>
  <si>
    <t>Kinh phí thu hồi về NS huyện</t>
  </si>
  <si>
    <t>VP HĐND&amp;UBND</t>
  </si>
  <si>
    <t>Phòng Tài chính - KH</t>
  </si>
  <si>
    <t>Phòng KT&amp;HT</t>
  </si>
  <si>
    <t>TT dịch vụ NN</t>
  </si>
  <si>
    <t>Nội dung số 2 - Tiểu dự án 1: Biểu dương, tôn vinh điển hình tiên tiến, phát huy vai trò của người có uy tín; phổ biến, giáo dục pháp luật và tuyên truyền, vận động đồng bào; truyền thông phục vụ tổ chức triển khai thực hiện Đề án Tổng thể và Chương trình mục tiêu quốc gia</t>
  </si>
  <si>
    <t>BIỂU ĐIỀU CHỈNH CÁC DỰ ÁN THỰC HIỆN CHƯƠNG TRÌNH MỤC TIÊU QUỐC GIA PHÁT TRIỂN KINH TẾ - XÃ HỘI VÙNG ĐỒNG BÀO DÂN TỘC THIỂU SỐ VÀ MIỀN NÚI</t>
  </si>
  <si>
    <t>Biểu số: 2.1</t>
  </si>
  <si>
    <t>Biểu số: 02</t>
  </si>
  <si>
    <t>Ghi chú</t>
  </si>
  <si>
    <t>ĐVT: Đồng</t>
  </si>
  <si>
    <t xml:space="preserve">Xã Cao Tân </t>
  </si>
  <si>
    <t>1.1</t>
  </si>
  <si>
    <t>2.1</t>
  </si>
  <si>
    <t>3.1</t>
  </si>
  <si>
    <t>5.1</t>
  </si>
  <si>
    <t>6.1</t>
  </si>
  <si>
    <t>6.2</t>
  </si>
  <si>
    <t>7.1</t>
  </si>
  <si>
    <t>8.1</t>
  </si>
  <si>
    <t>10.1</t>
  </si>
  <si>
    <t>3.2</t>
  </si>
  <si>
    <t>6.3</t>
  </si>
  <si>
    <t>1.2</t>
  </si>
  <si>
    <t>5.2</t>
  </si>
  <si>
    <t>Điều chỉnh tăng để thực hiện các hoạt động nâng cao năng lực cho cộng đồng và cán bộ triển khai Chương trình ở các cấp</t>
  </si>
  <si>
    <t>Số kinh phí đề xuất điều chỉnh tăng</t>
  </si>
  <si>
    <t>Nội dung thực hiện của dự án/tiểu dự án từ nguồn kinh phí đề xuất điều chỉnh tăng</t>
  </si>
  <si>
    <t>Hiện nay trên địa bàn huyện mở 37 lớp xóa mù chữ với 858 học viên; năm 2024, UBND huyện phân bổ cho Phòng Giáo dục và Đào tạo, Trung tâm học tập công đồng các xã 3.659 triệu đồng để mua sắm trang thiết bị cho các Trường học và tài liệu, học phẩm cho giáo viên và học viên các lớp xóa mù chữ; đề nghị điều chỉnh tăng 816 triệu đồng để thực hiện công tác xóa mù chữ</t>
  </si>
  <si>
    <t>Qua rà soát trên địa bàn huyện còn nhiều Nhà văn hóa chưa có thiết chế văn hóa; năm 2024, UBND huyện phân bổ cho Phòng Văn hóa và Thông tin 495 triệu đồng để thực hiện mua sắm thiết chế cho 16 Nhà văn hóa thôn, căn cứ nhu cầu của các thôn đề nghị điều chỉnh tăng kinh phí 414 triệu đồng để thực hiện mua sắm thiết chế văn hóa cho 30  nhà văn hóa thôn</t>
  </si>
  <si>
    <t>Đề xuất điều chỉnh tăng kinh phí cho Công an huyện thực hiện tuyên truyền các nội dung chính sách, pháp luật về hình sự, dân sự, an ninh, giao thông…</t>
  </si>
  <si>
    <t>Phụ biểu: 01DT</t>
  </si>
  <si>
    <t>BIỂU CHI TIẾT NỘI DUNG THỰC HIỆN CỦA CÁC DỰ ÁN ĐỀ XUẤT ĐIỀU CHỈNH, BỔ SUNG TĂNG VỐN CHƯƠNG TRÌNH MTQG PHÁT TRIỂN KT-XH VÙNG ĐỒNG BÀO DÂN TỘC THIỂU SỐ VÀ MIỀN NÚI</t>
  </si>
  <si>
    <t>Dự án hỗ trợ phát triển sản xuất cộng đồng chăn nuôi lợn thịt bản địa</t>
  </si>
  <si>
    <t>Dự án hỗ trợ phát triển sản xuất cộng đồng chăn nuôi trâu bò vỗ béo</t>
  </si>
  <si>
    <t xml:space="preserve">Dự án hỗ trợ phát triển sản xuất cộng đồng chăn nuôi Ngựa sinh sản </t>
  </si>
  <si>
    <t>Dự án hỗ trợ phát triển sản xuất cộng đồng  chăn nuôi Ngựa sinh sản</t>
  </si>
  <si>
    <t>Dự án hỗ trợ phát triển sản xuất cộng đồng chăn nuôi ngựa sinh sản</t>
  </si>
  <si>
    <t>Dự án hỗ trợ phát triển sản xuất cộng đồng  trồng cây Cát Sâm</t>
  </si>
  <si>
    <t>Dự án hỗ trợ phát triển sản xuất cộng đồng chăn nuôi dê thương phẩm</t>
  </si>
  <si>
    <t>Dự án hỗ trợ phát triển sản xuất cộng đồng chăn nuôi lợn bản địa</t>
  </si>
  <si>
    <t>Dự án hỗ trợ phát triển sản xuất cộng đồng trồng cây Sa nhân</t>
  </si>
  <si>
    <t>Dự án hỗ trợ phát triển sản xuất cộng đồng  trồng cây Khôi nhung tía</t>
  </si>
  <si>
    <t>Dự án hỗ trợ phát triển sản xuất cộng đồng Chăn nuôi vịt cổ xanh</t>
  </si>
  <si>
    <t>Dự án hỗ trợ phát triển sản xuất cộng đồng chăn nuôi vỗ, béo trâu bò</t>
  </si>
  <si>
    <t>Dự án hỗ trợ phát triển sản xuất cộng đồng Chăn nuôi lợn thịt bản địa</t>
  </si>
  <si>
    <t>Dự án hỗ trợ phát triển sản xuất cộng đồng chăn nuôi Dê sinh sản</t>
  </si>
  <si>
    <t>Dự án hỗ trợ phát triển sản xuất cộng đồng chăn nuôi Dúi sinh sản</t>
  </si>
  <si>
    <t>Dự án hỗ trợ phát triển sản xuất cộng đồng Chăn nuôi trâu, bò sinh sản</t>
  </si>
  <si>
    <t>Dự án hỗ trợ phát triển sản xuất cộng đồng trồng cây Măng tre</t>
  </si>
  <si>
    <t>Dự án hỗ trợ phát triển sản xuất cộng đồng trồng cây sa nhân</t>
  </si>
  <si>
    <t>Dự án hỗ trợ phát triển sản xuất cộng đồng  trồng củ cải trắng</t>
  </si>
  <si>
    <t>Phụ biểu: 02DT</t>
  </si>
  <si>
    <t>Duy tu, bảo dưỡng đường vào Trường Mầm Non</t>
  </si>
  <si>
    <t>Duy tu, bảo dưỡng đường Khuổi Sưn - Cốc Pục</t>
  </si>
  <si>
    <t>Sửa chữa tường rào + Sân bê tông Nhà Văn hóa thôn Khuổi ỏ</t>
  </si>
  <si>
    <t>Duy tu, sửa chữa đập, kênh Nà Bẻ, xã Nhạn Môn</t>
  </si>
  <si>
    <t>Duy tu, sửa chữa đường Khuổi Ỏ - Hang Nặm</t>
  </si>
  <si>
    <t>Duy tu, sửa chữa Công trình nước sinh hoạt tập trung Bản Cảm</t>
  </si>
  <si>
    <t>Phụ biểu: 03DT</t>
  </si>
  <si>
    <t>1=2+3</t>
  </si>
  <si>
    <t>4=5+6</t>
  </si>
  <si>
    <t>7=8+9</t>
  </si>
  <si>
    <t>10=11+12</t>
  </si>
  <si>
    <t>11=2-5+8</t>
  </si>
  <si>
    <t>12=3-6+9</t>
  </si>
  <si>
    <t>BIỂU ĐIỀU CHỈNH, PHÂN BỔ VÀ GIAO KẾ HOẠCH VỐN NGUỒN KINH PHÍ SỰ NGHIỆP CHƯƠNG TRÌNH MỤC TIÊU QUỐC GIA PHÁT TRIỂN KINH TẾ - XÃ HỘI VÙNG ĐỒNG BÀO DÂN TỘC THIỂU SỐ VÀ MIỀN NÚI</t>
  </si>
  <si>
    <t>UBND xã Công Bằng</t>
  </si>
  <si>
    <t>UBND xã Cao Tân</t>
  </si>
  <si>
    <t>KP điều chỉnh các dự án</t>
  </si>
  <si>
    <t>KP phân bổ nguồn đã thu hồi tại NS huyện</t>
  </si>
  <si>
    <t>Số kinh phí đề xuất điều chỉnh tăng, bổ sung Nguồn NS Trung ương</t>
  </si>
  <si>
    <t>Dự án hỗ trợ phát triển sản xuất cộng đồng chăn nuôi trâu bò vỗ béo (bs)</t>
  </si>
  <si>
    <t>Nội dung</t>
  </si>
  <si>
    <t>BIỂU CHI TIẾT DANH MỤC CÁC DỰ ÁN HỖ TRỢ PHÁT TRIỂN SẢN XUẤT THUỘC TIỂU DỰ ÁN 2, DỰ ÁN 3 - CHƯƠNG TRÌNH MỤC TIÊU QUỐC GIA PHÁT TRIỂN KT-XH VÙNG ĐỒNG BÀO DÂN TỘC THIỂU SỐ VÀ MIỀN NÚI</t>
  </si>
  <si>
    <t>BIỂU CHI TIẾT DANH MỤC CÁC DỰ ÁN DUY TU, BẢO DƯỠNG THUỘC TIỂU DỰ ÁN 1, DỰ ÁN 4 - CHƯƠNG TRÌNH MỤC TIÊU QUỐC GIA PHÁT TRIỂN KT-XH VÙNG ĐỒNG BÀO DÂN TỘC THIỂU SỐ VÀ MIỀN NÚI</t>
  </si>
  <si>
    <t xml:space="preserve">Trung tâm Văn hóa, Thể thao và Truyền thông </t>
  </si>
  <si>
    <t>Đề nghị điều chỉnh tăng theo đề xuất của Phòng Văn hóa và Thông tin tại Công văn số 51/VHTT-CTMTQG ngày 31/7/2025</t>
  </si>
  <si>
    <t>Tổ chức hoạt động thi đấu thể thao truyền thống các dân tộc thiểu số trong các ngày hội, liên hoan, giao lưu nhằm bảo tồn các môn thể thao truyền thống, các trò chơi dân gian của các dân tộc thiểu số</t>
  </si>
  <si>
    <t>Dự án hỗ trợ phát triển sản xuất cộng đồng chăn nuôi gà đen thương phẩm</t>
  </si>
  <si>
    <t>(Kèm theo Tờ trình số:         /TTr-UBND ngày        tháng 10 năm 2024 của UBND huyện Pác Nặm)</t>
  </si>
  <si>
    <t>A.1</t>
  </si>
  <si>
    <t>NGUỒN TẠI HUYỆN</t>
  </si>
  <si>
    <t>A.2</t>
  </si>
  <si>
    <t>NGUỒN CẤP TẠI QUYẾT ĐỊNH SỐ     /QĐ-UBND NGÀY     /9/2024 CỦA UBND TỈNH BẮC KẠN</t>
  </si>
  <si>
    <t>Tiểu dự án 1 Dự án 4 -Đầu tư cơ sở hạ tầng thiết yếu, phục vụ sản xuất, đời sống trong vùng đồng bào dân tộc thiểu số và miền núi (Duy tu, bảo dưỡng, sửa chữa công trình, 
dự án)</t>
  </si>
  <si>
    <t>B.1</t>
  </si>
  <si>
    <t>B.2</t>
  </si>
  <si>
    <t>Nguồn năm 2024</t>
  </si>
  <si>
    <t>KP nguồn tỉnh BS tại Quyết định số    /QĐ-UBND ngày    /10/2024</t>
  </si>
  <si>
    <t>Duy tu, sửa chữa đường Nà Quạng - Lủng Pạp</t>
  </si>
  <si>
    <t>Duy tu, bảo dưỡng Trạm y tế xã Giáo Hiệu</t>
  </si>
  <si>
    <t>Duy tu, bảo dưỡng sân nhà văn hóa thôn Nà Muồng</t>
  </si>
  <si>
    <t>Duy tu, bảo dưỡng đường liên thôn Nà Hin - Khâu Slôm</t>
  </si>
  <si>
    <t xml:space="preserve"> Đường Tân Hợi - Thin Đá</t>
  </si>
  <si>
    <t>Nội dung tăng</t>
  </si>
  <si>
    <t>Tăng vốn sự nghiệp</t>
  </si>
  <si>
    <t>Tổng</t>
  </si>
  <si>
    <t>Nội dung giảm</t>
  </si>
  <si>
    <t>8=9+10</t>
  </si>
  <si>
    <t>11=12+13</t>
  </si>
  <si>
    <t>14=15+16</t>
  </si>
  <si>
    <t>Giảm vốn sự nghiệp</t>
  </si>
  <si>
    <t>Dư thu hồi về ngân sách huyện</t>
  </si>
  <si>
    <t>BIỂU ĐIỀU CHỈNH CÁC DỰ ÁN VỐN SỰ NGHIỆP SANG VỐN ĐẦU TƯ THỰC HIỆN CHƯƠNG TRÌNH MỤC TIÊU QUỐC GIA PHÁT TRIỂN KINH TẾ - XÃ HỘI VÙNG ĐỒNG BÀO DÂN TỘC THIỂU SỐ VÀ MIỀN NÚI</t>
  </si>
  <si>
    <t>Đề xuất điều chỉnh</t>
  </si>
  <si>
    <t>Tăng vốn đầu tư</t>
  </si>
  <si>
    <t>Kinh phí sau điều chỉnh</t>
  </si>
  <si>
    <t>Tổng cộng</t>
  </si>
  <si>
    <t>Kinh phí sự nghiệp đã thu hồi, chuyển nguồn ở ngân sách huyện và được cấp bổ sung</t>
  </si>
  <si>
    <t>Nguồn kinh phí năm 2022, 2023 chuyển năm 2024 (tỉnh cấp bổ sung)</t>
  </si>
  <si>
    <t>BIỂU ĐIỀU CHỈNH VỐN SỰ NGHIỆP SANG VỐN ĐẦU TƯ THỰC HIỆN CHƯƠNG TRÌNH MỤC TIÊU QUỐC GIA PHÁT TRIỂN KINH TẾ - XÃ HỘI VÙNG ĐỒNG BÀO DÂN TỘC THIỂU SỐ VÀ MIỀN NÚI</t>
  </si>
  <si>
    <t>Kinh phí điều chỉnh</t>
  </si>
  <si>
    <t>BIỂU ĐIỀU CHỈNH, PHÂN BỔ NGUỒN KINH PHÍ SỰ NGHIỆP CHƯƠNG TRÌNH MỤC TIÊU QUỐC GIA PHÁT TRIỂN KINH TẾ - XÃ HỘI VÙNG ĐỒNG BÀO DÂN TỘC THIỂU SỐ VÀ MIỀN NÚI NĂM 2026</t>
  </si>
  <si>
    <t>Nguồn kinh phí năm 2025 chuyển nguồn sang năm 2026</t>
  </si>
  <si>
    <t>Nội dung số 4: Nước sinh hoạt phân tán</t>
  </si>
  <si>
    <t>Kinh phí dư tại xã</t>
  </si>
  <si>
    <t>Ghi chú (lý do tăng, giảm)</t>
  </si>
  <si>
    <t xml:space="preserve"> + </t>
  </si>
  <si>
    <t>Tiểu dự án 1: Phát triển kinh tế nông, lâm nghiệp bền vững gắn với bảo vệ rừng và nâng cao thu nhập cho người dân</t>
  </si>
  <si>
    <t xml:space="preserve"> -</t>
  </si>
  <si>
    <t xml:space="preserve">Phòng Kinh tế </t>
  </si>
  <si>
    <t xml:space="preserve">Duy tu, bảo dưỡng tuyền đường liên thôn Khuổi Lè - Cốc Lào - Hồng Mú </t>
  </si>
  <si>
    <t xml:space="preserve">Duy tu, bảo dưỡng tuyền đường liên thôn Khuổi Lính - Khuổi Khí </t>
  </si>
  <si>
    <t>Duy tu, bảo dưỡng đường Khâu Đấng</t>
  </si>
  <si>
    <t>Duy tu, bảo dưỡng đường Khuổi Trái</t>
  </si>
  <si>
    <t xml:space="preserve">Duy tu, bảo dưỡng đường giao thông nông thôn Nà Bẻ </t>
  </si>
  <si>
    <t>Tiểu dự án 1: Đổi mới hoạt động, củng cố phát triển các trường phổ thông dân tộc bán trú, trường phổ thông dân tộc nội trú, trường phổ thông có học sinh ở bán trú và xóa mù chữ cho người dân vùng đồng bào dân tộc thiểu số</t>
  </si>
  <si>
    <t>Phòng Văn hoá - Xã hội (20516)</t>
  </si>
  <si>
    <t>Kinh phí dư tại đơn vị</t>
  </si>
  <si>
    <t>Phòng Văn hoá - xã hội</t>
  </si>
  <si>
    <t xml:space="preserve">Trung tâm học tập cộng đồng </t>
  </si>
  <si>
    <t>Phòng Kinh tế (công trình đang thực hiện)</t>
  </si>
  <si>
    <t xml:space="preserve">Dự án 7: “Chăm sóc sức khoẻ nhân dân, nâng cao thể trạng, tầm vóc người dân tộc thiểu số; phòng chống suy dinh dưỡng trẻ em” </t>
  </si>
  <si>
    <t>Trạm ý tế xã Bằng Thành</t>
  </si>
  <si>
    <t xml:space="preserve">Tiểu dự án 2: Giảm thiểu tình trạng tảo hôn nhân cận huyết thống tring vùng đồng bào dân tộc thiểu số và miền núi </t>
  </si>
  <si>
    <t>Stt</t>
  </si>
  <si>
    <t>Trung tâm dịch vụ tổng hợp</t>
  </si>
  <si>
    <t>Giảm do tính toán khối lượng sau quyết toán còn dư</t>
  </si>
  <si>
    <t>2.2</t>
  </si>
  <si>
    <t xml:space="preserve">Ban quản lý dự án xã Bằng Thành </t>
  </si>
  <si>
    <t>Duy tu, bảo dưỡng đường Phiêng Lủng</t>
  </si>
  <si>
    <t>Duy tu, bảo dưỡng lớp học, nhà bán trú và các hạng mục phụ trợ khác tại các trường học trên địa bàn xã Bằng Thành</t>
  </si>
  <si>
    <t>Giảm do hết nhiệm vụ chi</t>
  </si>
  <si>
    <t>Tăng để thực hiện cho công tác trường chuẩn</t>
  </si>
  <si>
    <t>Tăng để thực hiện nhiệm vụ Du lịch</t>
  </si>
  <si>
    <t>Tăng để thực hiện nhiệm vụ chỉ tiêu về y tế</t>
  </si>
  <si>
    <t>Giảm do sẽ sử dụng nguồn vốn năm 2026 để thực hiện</t>
  </si>
  <si>
    <t>Giảm do chưa có NQ thay thế NQ 19/2022/NQ-HĐND ngày 10/12/2022</t>
  </si>
  <si>
    <t>Trạm y tế xã Bằng Thành</t>
  </si>
  <si>
    <t>(Kèm theo Nghị quyết số 23/NQ-HĐND ngày 28 tháng 5 năm 2026 của Hội đồng nhân dân xã Bằng Thành)</t>
  </si>
  <si>
    <t>Biểu số: 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</si>
</sst>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_-* #,##0.00\ _₫_-;\-* #,##0.00\ _₫_-;_-* &quot;-&quot;??\ _₫_-;_-@_-"/>
    <numFmt numFmtId="165" formatCode="_-* #,##0\ _₫_-;\-* #,##0\ _₫_-;_-* &quot;-&quot;??\ _₫_-;_-@_-"/>
    <numFmt numFmtId="166" formatCode="#,##0_ ;\-#,##0\ "/>
    <numFmt numFmtId="167" formatCode="_-* #,##0.0\ _₫_-;\-* #,##0.0\ _₫_-;_-* &quot;-&quot;??\ _₫_-;_-@_-"/>
  </numFmts>
  <fonts count="52" x14ac:knownFonts="1">
    <font>
      <sz val="12"/>
      <color theme="1"/>
      <name val="Times New Roman"/>
      <family val="2"/>
      <charset val="163"/>
    </font>
    <font>
      <sz val="12"/>
      <color theme="1"/>
      <name val="Times New Roman"/>
      <family val="2"/>
    </font>
    <font>
      <b/>
      <sz val="12"/>
      <color theme="1"/>
      <name val="Times New Roman"/>
      <family val="1"/>
    </font>
    <font>
      <i/>
      <sz val="12"/>
      <color theme="1"/>
      <name val="Times New Roman"/>
      <family val="1"/>
    </font>
    <font>
      <b/>
      <sz val="8"/>
      <color theme="1"/>
      <name val="Times New Roman"/>
      <family val="1"/>
    </font>
    <font>
      <sz val="8"/>
      <color theme="1"/>
      <name val="Times New Roman"/>
      <family val="1"/>
    </font>
    <font>
      <b/>
      <sz val="12"/>
      <color theme="1"/>
      <name val="Times New Roman"/>
      <family val="2"/>
      <charset val="163"/>
    </font>
    <font>
      <sz val="12"/>
      <color theme="1"/>
      <name val="Times New Roman"/>
      <family val="1"/>
    </font>
    <font>
      <b/>
      <sz val="12"/>
      <color rgb="FF000000"/>
      <name val="Cambria"/>
      <family val="1"/>
      <scheme val="major"/>
    </font>
    <font>
      <b/>
      <i/>
      <sz val="8"/>
      <name val="Times New Roman"/>
      <family val="1"/>
    </font>
    <font>
      <sz val="8"/>
      <name val="Times New Roman"/>
      <family val="1"/>
    </font>
    <font>
      <b/>
      <sz val="8"/>
      <name val="Times New Roman"/>
      <family val="1"/>
    </font>
    <font>
      <i/>
      <sz val="8"/>
      <name val="Times New Roman"/>
      <family val="1"/>
    </font>
    <font>
      <b/>
      <sz val="8"/>
      <name val="Cambria"/>
      <family val="1"/>
      <scheme val="major"/>
    </font>
    <font>
      <sz val="8"/>
      <name val="Cambria"/>
      <family val="1"/>
      <scheme val="major"/>
    </font>
    <font>
      <b/>
      <i/>
      <sz val="8"/>
      <name val="Cambria"/>
      <family val="1"/>
      <scheme val="major"/>
    </font>
    <font>
      <sz val="8"/>
      <color rgb="FFFF0000"/>
      <name val="Cambria"/>
      <family val="1"/>
      <scheme val="major"/>
    </font>
    <font>
      <b/>
      <i/>
      <sz val="11"/>
      <color theme="1"/>
      <name val="Times New Roman"/>
      <family val="1"/>
    </font>
    <font>
      <sz val="12"/>
      <name val="Times New Roman"/>
      <family val="1"/>
    </font>
    <font>
      <b/>
      <sz val="12"/>
      <name val="Times New Roman"/>
      <family val="1"/>
    </font>
    <font>
      <b/>
      <i/>
      <sz val="12"/>
      <name val="Times New Roman"/>
      <family val="1"/>
    </font>
    <font>
      <i/>
      <sz val="12"/>
      <name val="Times New Roman"/>
      <family val="1"/>
    </font>
    <font>
      <b/>
      <sz val="11"/>
      <name val="Times New Roman"/>
      <family val="1"/>
    </font>
    <font>
      <b/>
      <i/>
      <sz val="11"/>
      <name val="Times New Roman"/>
      <family val="1"/>
    </font>
    <font>
      <sz val="11"/>
      <color theme="1"/>
      <name val="Times New Roman"/>
      <family val="2"/>
      <charset val="163"/>
    </font>
    <font>
      <sz val="11"/>
      <name val="Times New Roman"/>
      <family val="2"/>
      <charset val="163"/>
    </font>
    <font>
      <b/>
      <sz val="11"/>
      <color theme="1"/>
      <name val="Times New Roman"/>
      <family val="1"/>
    </font>
    <font>
      <i/>
      <sz val="11"/>
      <color theme="1"/>
      <name val="Times New Roman"/>
      <family val="1"/>
    </font>
    <font>
      <sz val="11"/>
      <color theme="1"/>
      <name val="Times New Roman"/>
      <family val="1"/>
    </font>
    <font>
      <b/>
      <sz val="10"/>
      <color theme="1"/>
      <name val="Times New Roman"/>
      <family val="1"/>
    </font>
    <font>
      <b/>
      <i/>
      <sz val="10"/>
      <name val="Times New Roman"/>
      <family val="1"/>
    </font>
    <font>
      <sz val="11"/>
      <name val="Times New Roman"/>
      <family val="1"/>
    </font>
    <font>
      <sz val="12"/>
      <color theme="1"/>
      <name val="Times New Roman"/>
      <family val="2"/>
      <charset val="163"/>
    </font>
    <font>
      <i/>
      <sz val="10"/>
      <color theme="1"/>
      <name val="Times New Roman"/>
      <family val="1"/>
    </font>
    <font>
      <i/>
      <sz val="10"/>
      <name val="Times New Roman"/>
      <family val="1"/>
    </font>
    <font>
      <i/>
      <sz val="11"/>
      <name val="Times New Roman"/>
      <family val="1"/>
    </font>
    <font>
      <b/>
      <sz val="10"/>
      <name val="Times New Roman"/>
      <family val="1"/>
    </font>
    <font>
      <sz val="10"/>
      <name val="Times New Roman"/>
      <family val="1"/>
    </font>
    <font>
      <b/>
      <sz val="8"/>
      <color rgb="FFFF0000"/>
      <name val="Times New Roman"/>
      <family val="1"/>
    </font>
    <font>
      <b/>
      <sz val="10"/>
      <color rgb="FFFF0000"/>
      <name val="Times New Roman"/>
      <family val="1"/>
    </font>
    <font>
      <sz val="8"/>
      <color rgb="FFFF0000"/>
      <name val="Times New Roman"/>
      <family val="1"/>
    </font>
    <font>
      <sz val="9"/>
      <color theme="1"/>
      <name val="Times New Roman"/>
      <family val="1"/>
    </font>
    <font>
      <b/>
      <sz val="9"/>
      <name val="Times New Roman"/>
      <family val="1"/>
    </font>
    <font>
      <sz val="9"/>
      <name val="Times New Roman"/>
      <family val="1"/>
    </font>
    <font>
      <sz val="9"/>
      <color rgb="FFFF0000"/>
      <name val="Times New Roman"/>
      <family val="1"/>
    </font>
    <font>
      <b/>
      <i/>
      <sz val="9"/>
      <name val="Times New Roman"/>
      <family val="1"/>
    </font>
    <font>
      <i/>
      <sz val="8"/>
      <color theme="1"/>
      <name val="Times New Roman"/>
      <family val="1"/>
    </font>
    <font>
      <b/>
      <sz val="9"/>
      <color theme="1"/>
      <name val="Times New Roman"/>
      <family val="1"/>
    </font>
    <font>
      <sz val="10"/>
      <color theme="1"/>
      <name val="Times New Roman"/>
      <family val="1"/>
    </font>
    <font>
      <i/>
      <sz val="9"/>
      <name val="Times New Roman"/>
      <family val="1"/>
    </font>
    <font>
      <i/>
      <sz val="14"/>
      <name val="Times New Roman"/>
      <family val="1"/>
    </font>
    <font>
      <sz val="14"/>
      <name val="Times New Roman"/>
      <family val="1"/>
    </font>
  </fonts>
  <fills count="6">
    <fill>
      <patternFill patternType="none"/>
    </fill>
    <fill>
      <patternFill patternType="gray125"/>
    </fill>
    <fill>
      <patternFill patternType="solid">
        <fgColor rgb="FF92D050"/>
        <bgColor indexed="64"/>
      </patternFill>
    </fill>
    <fill>
      <patternFill patternType="solid">
        <fgColor rgb="FFFFFF00"/>
        <bgColor indexed="64"/>
      </patternFill>
    </fill>
    <fill>
      <patternFill patternType="solid">
        <fgColor theme="0"/>
        <bgColor indexed="64"/>
      </patternFill>
    </fill>
    <fill>
      <patternFill patternType="solid">
        <fgColor theme="9" tint="0.59999389629810485"/>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3">
    <xf numFmtId="0" fontId="0" fillId="0" borderId="0"/>
    <xf numFmtId="43" fontId="32" fillId="0" borderId="0" applyFont="0" applyFill="0" applyBorder="0" applyAlignment="0" applyProtection="0"/>
    <xf numFmtId="164" fontId="1" fillId="0" borderId="0" applyFont="0" applyFill="0" applyBorder="0" applyAlignment="0" applyProtection="0"/>
  </cellStyleXfs>
  <cellXfs count="381">
    <xf numFmtId="0" fontId="0" fillId="0" borderId="0" xfId="0"/>
    <xf numFmtId="0" fontId="0" fillId="0" borderId="0" xfId="0" applyAlignment="1">
      <alignment vertical="center"/>
    </xf>
    <xf numFmtId="0" fontId="4" fillId="0" borderId="1" xfId="0" applyFont="1" applyBorder="1" applyAlignment="1">
      <alignment horizontal="center" vertical="center" wrapText="1"/>
    </xf>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0" fontId="5" fillId="0" borderId="0" xfId="0" applyFont="1" applyAlignment="1">
      <alignment vertical="center"/>
    </xf>
    <xf numFmtId="0" fontId="4" fillId="0" borderId="0" xfId="0" applyFont="1" applyAlignment="1">
      <alignment vertical="center"/>
    </xf>
    <xf numFmtId="0" fontId="4" fillId="0" borderId="3" xfId="0" applyFont="1" applyBorder="1" applyAlignment="1">
      <alignment horizontal="center" vertical="center"/>
    </xf>
    <xf numFmtId="0" fontId="4" fillId="0" borderId="3" xfId="0" applyFont="1" applyBorder="1" applyAlignment="1">
      <alignment vertical="center" wrapText="1"/>
    </xf>
    <xf numFmtId="0" fontId="4" fillId="0" borderId="3" xfId="0" applyFont="1" applyBorder="1" applyAlignment="1">
      <alignment vertical="center"/>
    </xf>
    <xf numFmtId="0" fontId="5" fillId="0" borderId="4" xfId="0" applyFont="1" applyBorder="1" applyAlignment="1">
      <alignment horizontal="center" vertical="center"/>
    </xf>
    <xf numFmtId="0" fontId="5" fillId="0" borderId="4" xfId="0" applyFont="1" applyBorder="1" applyAlignment="1">
      <alignment vertical="center" wrapText="1"/>
    </xf>
    <xf numFmtId="0" fontId="5" fillId="0" borderId="4" xfId="0" applyFont="1" applyBorder="1" applyAlignment="1">
      <alignment vertical="center"/>
    </xf>
    <xf numFmtId="0" fontId="4" fillId="0" borderId="4" xfId="0" applyFont="1" applyBorder="1" applyAlignment="1">
      <alignment horizontal="center" vertical="center"/>
    </xf>
    <xf numFmtId="0" fontId="4" fillId="0" borderId="4" xfId="0" applyFont="1" applyBorder="1" applyAlignment="1">
      <alignment vertical="center" wrapText="1"/>
    </xf>
    <xf numFmtId="0" fontId="4" fillId="0" borderId="4" xfId="0" applyFont="1" applyBorder="1" applyAlignment="1">
      <alignment vertical="center"/>
    </xf>
    <xf numFmtId="0" fontId="5" fillId="0" borderId="5" xfId="0" applyFont="1" applyBorder="1" applyAlignment="1">
      <alignment horizontal="center" vertical="center"/>
    </xf>
    <xf numFmtId="0" fontId="5" fillId="0" borderId="5" xfId="0" applyFont="1" applyBorder="1" applyAlignment="1">
      <alignment vertical="center" wrapText="1"/>
    </xf>
    <xf numFmtId="0" fontId="5" fillId="0" borderId="5" xfId="0" applyFont="1" applyBorder="1" applyAlignment="1">
      <alignment vertical="center"/>
    </xf>
    <xf numFmtId="0" fontId="0" fillId="0" borderId="1" xfId="0" applyBorder="1" applyAlignment="1">
      <alignment vertical="center" wrapText="1"/>
    </xf>
    <xf numFmtId="3" fontId="0" fillId="0" borderId="1" xfId="0" applyNumberFormat="1" applyBorder="1" applyAlignment="1">
      <alignment vertical="center" wrapText="1"/>
    </xf>
    <xf numFmtId="0" fontId="0" fillId="0" borderId="0" xfId="0" applyAlignment="1">
      <alignment horizontal="right"/>
    </xf>
    <xf numFmtId="0" fontId="2" fillId="0" borderId="1" xfId="0" applyFont="1" applyBorder="1" applyAlignment="1">
      <alignment vertical="center" wrapText="1"/>
    </xf>
    <xf numFmtId="0" fontId="0" fillId="0" borderId="1" xfId="0" applyBorder="1" applyAlignment="1">
      <alignment horizontal="left" vertical="center" wrapText="1"/>
    </xf>
    <xf numFmtId="0" fontId="0" fillId="0" borderId="0" xfId="0" applyAlignment="1">
      <alignment horizontal="center"/>
    </xf>
    <xf numFmtId="0" fontId="0" fillId="0" borderId="1" xfId="0" applyBorder="1" applyAlignment="1">
      <alignment horizontal="center" vertical="center" wrapText="1"/>
    </xf>
    <xf numFmtId="0" fontId="3" fillId="0" borderId="1"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horizontal="left" vertical="center" wrapText="1"/>
    </xf>
    <xf numFmtId="3" fontId="2" fillId="0" borderId="1" xfId="0" applyNumberFormat="1" applyFont="1" applyBorder="1" applyAlignment="1">
      <alignment vertical="center" wrapText="1"/>
    </xf>
    <xf numFmtId="0" fontId="2" fillId="0" borderId="0" xfId="0" applyFont="1"/>
    <xf numFmtId="3" fontId="7" fillId="0" borderId="1" xfId="0" applyNumberFormat="1" applyFont="1" applyBorder="1" applyAlignment="1">
      <alignment vertical="center" wrapText="1"/>
    </xf>
    <xf numFmtId="0" fontId="2" fillId="0" borderId="1" xfId="0" applyFont="1" applyBorder="1" applyAlignment="1">
      <alignment horizontal="justify" vertical="center" wrapText="1"/>
    </xf>
    <xf numFmtId="0" fontId="6" fillId="0" borderId="1" xfId="0" applyFont="1" applyBorder="1" applyAlignment="1">
      <alignment vertical="center" wrapText="1"/>
    </xf>
    <xf numFmtId="0" fontId="2" fillId="0" borderId="0" xfId="0" applyFont="1" applyAlignment="1">
      <alignment vertical="center" wrapText="1"/>
    </xf>
    <xf numFmtId="0" fontId="7" fillId="0" borderId="1" xfId="0" applyFont="1" applyBorder="1" applyAlignment="1">
      <alignment horizontal="center" vertical="center" wrapText="1"/>
    </xf>
    <xf numFmtId="0" fontId="7" fillId="0" borderId="1" xfId="0" applyFont="1" applyBorder="1" applyAlignment="1">
      <alignment vertical="center" wrapText="1"/>
    </xf>
    <xf numFmtId="0" fontId="7" fillId="0" borderId="0" xfId="0" applyFont="1" applyAlignment="1">
      <alignment vertical="center" wrapText="1"/>
    </xf>
    <xf numFmtId="0" fontId="8" fillId="0" borderId="0" xfId="0" applyFont="1" applyAlignment="1">
      <alignment horizontal="justify" vertical="center"/>
    </xf>
    <xf numFmtId="0" fontId="7" fillId="0" borderId="1" xfId="0" applyFont="1" applyBorder="1" applyAlignment="1">
      <alignment horizontal="justify" vertical="center" wrapText="1"/>
    </xf>
    <xf numFmtId="0" fontId="7" fillId="0" borderId="1" xfId="0" applyFont="1" applyBorder="1" applyAlignment="1">
      <alignment horizontal="justify" vertical="center"/>
    </xf>
    <xf numFmtId="0" fontId="3" fillId="0" borderId="1" xfId="0" applyFont="1" applyBorder="1" applyAlignment="1">
      <alignment vertical="center" wrapText="1"/>
    </xf>
    <xf numFmtId="3" fontId="3" fillId="0" borderId="1" xfId="0" applyNumberFormat="1" applyFont="1" applyBorder="1" applyAlignment="1">
      <alignment vertical="center" wrapText="1"/>
    </xf>
    <xf numFmtId="0" fontId="3" fillId="0" borderId="0" xfId="0" applyFont="1"/>
    <xf numFmtId="0" fontId="3" fillId="0" borderId="1" xfId="0" applyFont="1" applyBorder="1" applyAlignment="1">
      <alignment horizontal="left" vertical="center" wrapText="1"/>
    </xf>
    <xf numFmtId="0" fontId="9" fillId="0" borderId="0" xfId="0" applyFont="1" applyAlignment="1">
      <alignment vertical="center"/>
    </xf>
    <xf numFmtId="0" fontId="9" fillId="0" borderId="1" xfId="0" applyFont="1" applyBorder="1" applyAlignment="1">
      <alignment horizontal="center" vertical="center" wrapText="1"/>
    </xf>
    <xf numFmtId="3" fontId="9" fillId="0" borderId="1" xfId="0" applyNumberFormat="1" applyFont="1" applyBorder="1" applyAlignment="1">
      <alignment vertical="center" wrapText="1"/>
    </xf>
    <xf numFmtId="0" fontId="10" fillId="0" borderId="1" xfId="0" applyFont="1" applyBorder="1" applyAlignment="1">
      <alignment horizontal="center" vertical="center" wrapText="1"/>
    </xf>
    <xf numFmtId="3" fontId="10" fillId="0" borderId="1" xfId="0" applyNumberFormat="1" applyFont="1" applyBorder="1" applyAlignment="1">
      <alignment vertical="center" wrapText="1"/>
    </xf>
    <xf numFmtId="0" fontId="10" fillId="0" borderId="0" xfId="0" applyFont="1" applyAlignment="1">
      <alignment vertical="center"/>
    </xf>
    <xf numFmtId="0" fontId="9" fillId="0" borderId="1" xfId="0" applyFont="1" applyBorder="1" applyAlignment="1">
      <alignment horizontal="justify" vertical="center"/>
    </xf>
    <xf numFmtId="0" fontId="9" fillId="0" borderId="1" xfId="0" applyFont="1" applyBorder="1" applyAlignment="1">
      <alignment vertical="center" wrapText="1"/>
    </xf>
    <xf numFmtId="0" fontId="10" fillId="0" borderId="1" xfId="0" applyFont="1" applyBorder="1" applyAlignment="1">
      <alignment vertical="center" wrapText="1"/>
    </xf>
    <xf numFmtId="0" fontId="10" fillId="0" borderId="1" xfId="0" applyFont="1" applyBorder="1" applyAlignment="1">
      <alignment horizontal="left" vertical="center" wrapText="1"/>
    </xf>
    <xf numFmtId="0" fontId="9" fillId="0" borderId="1" xfId="0" applyFont="1" applyBorder="1" applyAlignment="1">
      <alignment horizontal="left" vertical="center" wrapText="1"/>
    </xf>
    <xf numFmtId="0" fontId="9" fillId="0" borderId="1" xfId="0" applyFont="1" applyBorder="1" applyAlignment="1">
      <alignment horizontal="justify" vertical="center" wrapText="1"/>
    </xf>
    <xf numFmtId="3" fontId="9" fillId="0" borderId="1" xfId="0" applyNumberFormat="1" applyFont="1" applyBorder="1" applyAlignment="1">
      <alignment vertical="center"/>
    </xf>
    <xf numFmtId="0" fontId="11" fillId="0" borderId="0" xfId="0" applyFont="1" applyAlignment="1">
      <alignment vertical="center"/>
    </xf>
    <xf numFmtId="0" fontId="10" fillId="0" borderId="0" xfId="0" applyFont="1" applyAlignment="1">
      <alignment horizontal="center" vertical="center"/>
    </xf>
    <xf numFmtId="0" fontId="10" fillId="0" borderId="0" xfId="0" applyFont="1" applyAlignment="1">
      <alignment horizontal="left" vertical="center"/>
    </xf>
    <xf numFmtId="0" fontId="11" fillId="0" borderId="1" xfId="0" applyFont="1" applyBorder="1" applyAlignment="1">
      <alignment horizontal="center" vertical="center" wrapText="1"/>
    </xf>
    <xf numFmtId="0" fontId="11" fillId="0" borderId="10" xfId="0" applyFont="1" applyBorder="1" applyAlignment="1">
      <alignment horizontal="center" vertical="center" wrapText="1"/>
    </xf>
    <xf numFmtId="0" fontId="10" fillId="0" borderId="1" xfId="0" applyFont="1" applyBorder="1" applyAlignment="1">
      <alignment horizontal="center" vertical="center"/>
    </xf>
    <xf numFmtId="0" fontId="11" fillId="0" borderId="1" xfId="0" applyFont="1" applyBorder="1" applyAlignment="1">
      <alignment horizontal="center" vertical="center"/>
    </xf>
    <xf numFmtId="3" fontId="11" fillId="0" borderId="1" xfId="0" applyNumberFormat="1" applyFont="1" applyBorder="1" applyAlignment="1">
      <alignment vertical="center"/>
    </xf>
    <xf numFmtId="0" fontId="11" fillId="0" borderId="1" xfId="0" applyFont="1" applyBorder="1" applyAlignment="1">
      <alignment horizontal="left" vertical="center" wrapText="1"/>
    </xf>
    <xf numFmtId="0" fontId="11" fillId="0" borderId="1" xfId="0" applyFont="1" applyBorder="1" applyAlignment="1">
      <alignment vertical="center" wrapText="1"/>
    </xf>
    <xf numFmtId="0" fontId="11" fillId="2" borderId="1" xfId="0" applyFont="1" applyFill="1" applyBorder="1" applyAlignment="1">
      <alignment horizontal="center" vertical="center"/>
    </xf>
    <xf numFmtId="0" fontId="11" fillId="2" borderId="1" xfId="0" applyFont="1" applyFill="1" applyBorder="1" applyAlignment="1">
      <alignment horizontal="left" vertical="center" wrapText="1"/>
    </xf>
    <xf numFmtId="3" fontId="11" fillId="2" borderId="1" xfId="0" applyNumberFormat="1" applyFont="1" applyFill="1" applyBorder="1" applyAlignment="1">
      <alignment vertical="center"/>
    </xf>
    <xf numFmtId="0" fontId="13" fillId="0" borderId="1" xfId="0" applyFont="1" applyBorder="1" applyAlignment="1">
      <alignment horizontal="justify" vertical="center"/>
    </xf>
    <xf numFmtId="3" fontId="11" fillId="0" borderId="1" xfId="0" applyNumberFormat="1" applyFont="1" applyBorder="1" applyAlignment="1">
      <alignment vertical="center" wrapText="1"/>
    </xf>
    <xf numFmtId="3" fontId="10" fillId="0" borderId="1" xfId="0" applyNumberFormat="1" applyFont="1" applyBorder="1" applyAlignment="1">
      <alignment vertical="center"/>
    </xf>
    <xf numFmtId="0" fontId="11" fillId="0" borderId="1" xfId="0" applyFont="1" applyBorder="1" applyAlignment="1">
      <alignment horizontal="justify" vertical="center" wrapText="1"/>
    </xf>
    <xf numFmtId="3" fontId="13" fillId="0" borderId="1" xfId="0" applyNumberFormat="1" applyFont="1" applyBorder="1" applyAlignment="1">
      <alignment vertical="center" wrapText="1"/>
    </xf>
    <xf numFmtId="0" fontId="10" fillId="0" borderId="1" xfId="0" applyFont="1" applyBorder="1" applyAlignment="1">
      <alignment horizontal="justify" vertical="center" wrapText="1"/>
    </xf>
    <xf numFmtId="0" fontId="10" fillId="0" borderId="1" xfId="0" applyFont="1" applyBorder="1" applyAlignment="1">
      <alignment horizontal="justify" vertical="center"/>
    </xf>
    <xf numFmtId="0" fontId="13" fillId="0" borderId="0" xfId="0" applyFont="1" applyAlignment="1">
      <alignment horizontal="justify" vertical="center"/>
    </xf>
    <xf numFmtId="3" fontId="11" fillId="0" borderId="10" xfId="0" applyNumberFormat="1" applyFont="1" applyBorder="1" applyAlignment="1">
      <alignment vertical="center" wrapText="1"/>
    </xf>
    <xf numFmtId="0" fontId="14" fillId="0" borderId="1" xfId="0" applyFont="1" applyBorder="1" applyAlignment="1">
      <alignment horizontal="justify" vertical="center"/>
    </xf>
    <xf numFmtId="3" fontId="14" fillId="0" borderId="1" xfId="0" applyNumberFormat="1" applyFont="1" applyBorder="1" applyAlignment="1">
      <alignment vertical="center" wrapText="1"/>
    </xf>
    <xf numFmtId="3" fontId="15" fillId="0" borderId="1" xfId="0" applyNumberFormat="1" applyFont="1" applyBorder="1" applyAlignment="1">
      <alignment vertical="center" wrapText="1"/>
    </xf>
    <xf numFmtId="0" fontId="11" fillId="2" borderId="1" xfId="0" applyFont="1" applyFill="1" applyBorder="1" applyAlignment="1">
      <alignment horizontal="center" vertical="center" wrapText="1"/>
    </xf>
    <xf numFmtId="0" fontId="11" fillId="3" borderId="1" xfId="0" applyFont="1" applyFill="1" applyBorder="1" applyAlignment="1">
      <alignment horizontal="center" vertical="center"/>
    </xf>
    <xf numFmtId="0" fontId="11" fillId="3" borderId="1" xfId="0" applyFont="1" applyFill="1" applyBorder="1" applyAlignment="1">
      <alignment vertical="center"/>
    </xf>
    <xf numFmtId="0" fontId="11" fillId="3" borderId="1" xfId="0" applyFont="1" applyFill="1" applyBorder="1" applyAlignment="1">
      <alignment horizontal="left" vertical="center"/>
    </xf>
    <xf numFmtId="0" fontId="10" fillId="0" borderId="1" xfId="0" applyFont="1" applyBorder="1" applyAlignment="1">
      <alignment vertical="center"/>
    </xf>
    <xf numFmtId="0" fontId="10" fillId="0" borderId="1" xfId="0" applyFont="1" applyBorder="1" applyAlignment="1">
      <alignment horizontal="left" vertical="center"/>
    </xf>
    <xf numFmtId="0" fontId="11" fillId="3" borderId="1" xfId="0" applyFont="1" applyFill="1" applyBorder="1" applyAlignment="1">
      <alignment horizontal="left" vertical="center" wrapText="1"/>
    </xf>
    <xf numFmtId="3" fontId="11" fillId="3" borderId="1" xfId="0" applyNumberFormat="1" applyFont="1" applyFill="1" applyBorder="1" applyAlignment="1">
      <alignment vertical="center"/>
    </xf>
    <xf numFmtId="0" fontId="11" fillId="3" borderId="1" xfId="0" applyFont="1" applyFill="1" applyBorder="1" applyAlignment="1">
      <alignment vertical="center" wrapText="1"/>
    </xf>
    <xf numFmtId="3" fontId="11" fillId="2" borderId="1" xfId="0" applyNumberFormat="1" applyFont="1" applyFill="1" applyBorder="1" applyAlignment="1">
      <alignment horizontal="right" vertical="center" wrapText="1"/>
    </xf>
    <xf numFmtId="3" fontId="11" fillId="3" borderId="1" xfId="0" applyNumberFormat="1" applyFont="1" applyFill="1" applyBorder="1" applyAlignment="1">
      <alignment horizontal="center" vertical="center"/>
    </xf>
    <xf numFmtId="0" fontId="10" fillId="0" borderId="10" xfId="0" applyFont="1" applyBorder="1" applyAlignment="1">
      <alignment horizontal="center" vertical="center" wrapText="1"/>
    </xf>
    <xf numFmtId="0" fontId="10" fillId="0" borderId="10" xfId="0" applyFont="1" applyBorder="1" applyAlignment="1">
      <alignment horizontal="left" vertical="center" wrapText="1"/>
    </xf>
    <xf numFmtId="0" fontId="12" fillId="0" borderId="1" xfId="0" applyFont="1" applyBorder="1" applyAlignment="1">
      <alignment horizontal="left" vertical="center" wrapText="1"/>
    </xf>
    <xf numFmtId="0" fontId="12" fillId="0" borderId="1" xfId="0" applyFont="1" applyBorder="1" applyAlignment="1">
      <alignment vertical="center" wrapText="1"/>
    </xf>
    <xf numFmtId="0" fontId="12" fillId="0" borderId="0" xfId="0" applyFont="1" applyAlignment="1">
      <alignment vertical="center"/>
    </xf>
    <xf numFmtId="3" fontId="14" fillId="4" borderId="1" xfId="0" applyNumberFormat="1" applyFont="1" applyFill="1" applyBorder="1" applyAlignment="1">
      <alignment horizontal="center" vertical="center" wrapText="1"/>
    </xf>
    <xf numFmtId="0" fontId="11" fillId="0" borderId="1" xfId="0" applyFont="1" applyBorder="1" applyAlignment="1">
      <alignment vertical="center"/>
    </xf>
    <xf numFmtId="0" fontId="11" fillId="0" borderId="0" xfId="0" applyFont="1" applyAlignment="1">
      <alignment horizontal="justify" vertical="center"/>
    </xf>
    <xf numFmtId="3" fontId="16" fillId="0" borderId="1" xfId="0" applyNumberFormat="1" applyFont="1" applyBorder="1" applyAlignment="1">
      <alignment vertical="center" wrapText="1"/>
    </xf>
    <xf numFmtId="0" fontId="15" fillId="0" borderId="1" xfId="0" applyFont="1" applyBorder="1" applyAlignment="1">
      <alignment horizontal="justify" vertical="center"/>
    </xf>
    <xf numFmtId="0" fontId="17" fillId="0" borderId="0" xfId="0" applyFont="1" applyAlignment="1">
      <alignment horizontal="right" vertical="center"/>
    </xf>
    <xf numFmtId="0" fontId="18" fillId="0" borderId="0" xfId="0" applyFont="1" applyAlignment="1">
      <alignment horizontal="center" vertical="center"/>
    </xf>
    <xf numFmtId="0" fontId="18" fillId="0" borderId="0" xfId="0" applyFont="1" applyAlignment="1">
      <alignment vertical="center"/>
    </xf>
    <xf numFmtId="0" fontId="19" fillId="0" borderId="0" xfId="0" applyFont="1" applyAlignment="1">
      <alignment horizontal="center" vertical="center"/>
    </xf>
    <xf numFmtId="0" fontId="18" fillId="0" borderId="0" xfId="0" applyFont="1" applyAlignment="1">
      <alignment horizontal="left" vertical="center"/>
    </xf>
    <xf numFmtId="0" fontId="20" fillId="0" borderId="0" xfId="0" applyFont="1" applyAlignment="1">
      <alignment horizontal="right" vertical="center"/>
    </xf>
    <xf numFmtId="3" fontId="18" fillId="0" borderId="0" xfId="0" applyNumberFormat="1" applyFont="1" applyAlignment="1">
      <alignment horizontal="center" vertical="center"/>
    </xf>
    <xf numFmtId="0" fontId="21" fillId="0" borderId="2" xfId="0" applyFont="1" applyBorder="1" applyAlignment="1">
      <alignment horizontal="right" vertical="center"/>
    </xf>
    <xf numFmtId="0" fontId="21" fillId="0" borderId="0" xfId="0" applyFont="1" applyAlignment="1">
      <alignment vertical="center"/>
    </xf>
    <xf numFmtId="0" fontId="23" fillId="0" borderId="0" xfId="0" applyFont="1" applyAlignment="1">
      <alignment horizontal="right" vertical="center"/>
    </xf>
    <xf numFmtId="0" fontId="24" fillId="0" borderId="0" xfId="0" applyFont="1" applyAlignment="1">
      <alignment horizontal="center" vertical="center"/>
    </xf>
    <xf numFmtId="0" fontId="24" fillId="0" borderId="0" xfId="0" applyFont="1" applyAlignment="1">
      <alignment vertical="center"/>
    </xf>
    <xf numFmtId="0" fontId="24" fillId="0" borderId="1" xfId="0" applyFont="1" applyBorder="1" applyAlignment="1">
      <alignment horizontal="center" vertical="center" wrapText="1"/>
    </xf>
    <xf numFmtId="0" fontId="24" fillId="0" borderId="1" xfId="0" applyFont="1" applyBorder="1" applyAlignment="1">
      <alignment horizontal="center" vertical="center"/>
    </xf>
    <xf numFmtId="0" fontId="24" fillId="0" borderId="1" xfId="0" applyFont="1" applyBorder="1" applyAlignment="1">
      <alignment vertical="center"/>
    </xf>
    <xf numFmtId="0" fontId="26" fillId="0" borderId="0" xfId="0" applyFont="1" applyAlignment="1">
      <alignment vertical="center"/>
    </xf>
    <xf numFmtId="0" fontId="25" fillId="0" borderId="1" xfId="0" applyFont="1" applyBorder="1" applyAlignment="1">
      <alignment vertical="center" wrapText="1"/>
    </xf>
    <xf numFmtId="0" fontId="27" fillId="0" borderId="1" xfId="0" applyFont="1" applyBorder="1" applyAlignment="1">
      <alignment horizontal="center" vertical="center" wrapText="1"/>
    </xf>
    <xf numFmtId="0" fontId="26" fillId="0" borderId="1" xfId="0" applyFont="1" applyBorder="1" applyAlignment="1">
      <alignment horizontal="center" vertical="center" wrapText="1"/>
    </xf>
    <xf numFmtId="0" fontId="26" fillId="0" borderId="1" xfId="0" applyFont="1" applyBorder="1" applyAlignment="1">
      <alignment vertical="center" wrapText="1"/>
    </xf>
    <xf numFmtId="3" fontId="26" fillId="0" borderId="1" xfId="0" applyNumberFormat="1" applyFont="1" applyBorder="1" applyAlignment="1">
      <alignment vertical="center" wrapText="1"/>
    </xf>
    <xf numFmtId="0" fontId="17" fillId="0" borderId="1" xfId="0" applyFont="1" applyBorder="1" applyAlignment="1">
      <alignment horizontal="center" vertical="center" wrapText="1"/>
    </xf>
    <xf numFmtId="3" fontId="17" fillId="0" borderId="1" xfId="0" applyNumberFormat="1" applyFont="1" applyBorder="1" applyAlignment="1">
      <alignment vertical="center" wrapText="1"/>
    </xf>
    <xf numFmtId="0" fontId="17" fillId="0" borderId="1" xfId="0" applyFont="1" applyBorder="1" applyAlignment="1">
      <alignment vertical="center" wrapText="1"/>
    </xf>
    <xf numFmtId="0" fontId="24" fillId="0" borderId="1" xfId="0" applyFont="1" applyBorder="1" applyAlignment="1">
      <alignment vertical="center" wrapText="1"/>
    </xf>
    <xf numFmtId="3" fontId="24" fillId="0" borderId="1" xfId="0" applyNumberFormat="1" applyFont="1" applyBorder="1" applyAlignment="1">
      <alignment vertical="center" wrapText="1"/>
    </xf>
    <xf numFmtId="0" fontId="28" fillId="0" borderId="1" xfId="0" applyFont="1" applyBorder="1" applyAlignment="1">
      <alignment horizontal="center" vertical="center" wrapText="1"/>
    </xf>
    <xf numFmtId="0" fontId="28" fillId="0" borderId="1" xfId="0" applyFont="1" applyBorder="1" applyAlignment="1">
      <alignment vertical="center" wrapText="1"/>
    </xf>
    <xf numFmtId="3" fontId="28" fillId="0" borderId="1" xfId="0" applyNumberFormat="1" applyFont="1" applyBorder="1" applyAlignment="1">
      <alignment vertical="center" wrapText="1"/>
    </xf>
    <xf numFmtId="0" fontId="31" fillId="0" borderId="1" xfId="0" applyFont="1" applyBorder="1" applyAlignment="1">
      <alignment vertical="center" wrapText="1"/>
    </xf>
    <xf numFmtId="3" fontId="31" fillId="0" borderId="1" xfId="0" applyNumberFormat="1" applyFont="1" applyBorder="1" applyAlignment="1">
      <alignment vertical="center" wrapText="1"/>
    </xf>
    <xf numFmtId="0" fontId="31" fillId="0" borderId="1" xfId="0" applyFont="1" applyBorder="1" applyAlignment="1">
      <alignment horizontal="justify" vertical="center" wrapText="1"/>
    </xf>
    <xf numFmtId="0" fontId="28" fillId="0" borderId="0" xfId="0" applyFont="1" applyAlignment="1">
      <alignment horizontal="center" vertical="center"/>
    </xf>
    <xf numFmtId="0" fontId="28" fillId="0" borderId="0" xfId="0" applyFont="1" applyAlignment="1">
      <alignment vertical="center"/>
    </xf>
    <xf numFmtId="3" fontId="26" fillId="0" borderId="0" xfId="0" applyNumberFormat="1" applyFont="1" applyAlignment="1">
      <alignment vertical="center"/>
    </xf>
    <xf numFmtId="0" fontId="17" fillId="0" borderId="0" xfId="0" applyFont="1" applyAlignment="1">
      <alignment vertical="center"/>
    </xf>
    <xf numFmtId="0" fontId="27" fillId="0" borderId="10" xfId="0" applyFont="1" applyBorder="1" applyAlignment="1">
      <alignment horizontal="center" vertical="center" wrapText="1"/>
    </xf>
    <xf numFmtId="0" fontId="27" fillId="0" borderId="0" xfId="0" applyFont="1" applyAlignment="1">
      <alignment vertical="center"/>
    </xf>
    <xf numFmtId="0" fontId="27" fillId="0" borderId="1" xfId="0" applyFont="1" applyBorder="1" applyAlignment="1">
      <alignment horizontal="center" vertical="center"/>
    </xf>
    <xf numFmtId="0" fontId="27" fillId="0" borderId="0" xfId="0" applyFont="1" applyAlignment="1">
      <alignment horizontal="center" vertical="center"/>
    </xf>
    <xf numFmtId="0" fontId="25" fillId="0" borderId="1" xfId="0" applyFont="1" applyBorder="1" applyAlignment="1">
      <alignment horizontal="center" vertical="center" wrapText="1"/>
    </xf>
    <xf numFmtId="3" fontId="25" fillId="0" borderId="1" xfId="0" applyNumberFormat="1" applyFont="1" applyBorder="1" applyAlignment="1">
      <alignment vertical="center" wrapText="1"/>
    </xf>
    <xf numFmtId="0" fontId="25" fillId="0" borderId="0" xfId="0" applyFont="1" applyAlignment="1">
      <alignment vertical="center"/>
    </xf>
    <xf numFmtId="0" fontId="7" fillId="0" borderId="0" xfId="0" applyFont="1" applyAlignment="1">
      <alignment horizontal="center" vertical="center"/>
    </xf>
    <xf numFmtId="0" fontId="7" fillId="0" borderId="0" xfId="0" applyFont="1" applyAlignment="1">
      <alignment vertical="center"/>
    </xf>
    <xf numFmtId="0" fontId="3" fillId="0" borderId="0" xfId="0" applyFont="1" applyAlignment="1">
      <alignment horizontal="right" vertical="center"/>
    </xf>
    <xf numFmtId="0" fontId="22" fillId="0" borderId="0" xfId="0" applyFont="1" applyAlignment="1">
      <alignment horizontal="center" vertical="center"/>
    </xf>
    <xf numFmtId="0" fontId="33" fillId="0" borderId="1" xfId="0" applyFont="1" applyBorder="1" applyAlignment="1">
      <alignment horizontal="center" vertical="center" wrapText="1"/>
    </xf>
    <xf numFmtId="0" fontId="33" fillId="0" borderId="10" xfId="0" applyFont="1" applyBorder="1" applyAlignment="1">
      <alignment horizontal="center" vertical="center" wrapText="1"/>
    </xf>
    <xf numFmtId="165" fontId="33" fillId="0" borderId="10" xfId="1" applyNumberFormat="1" applyFont="1" applyFill="1" applyBorder="1" applyAlignment="1">
      <alignment horizontal="center" vertical="center" wrapText="1"/>
    </xf>
    <xf numFmtId="166" fontId="33" fillId="0" borderId="10" xfId="0" applyNumberFormat="1" applyFont="1" applyBorder="1" applyAlignment="1">
      <alignment horizontal="center" vertical="center" wrapText="1"/>
    </xf>
    <xf numFmtId="167" fontId="34" fillId="0" borderId="10" xfId="2" applyNumberFormat="1" applyFont="1" applyFill="1" applyBorder="1" applyAlignment="1">
      <alignment horizontal="center" vertical="center" wrapText="1"/>
    </xf>
    <xf numFmtId="0" fontId="31" fillId="0" borderId="0" xfId="0" applyFont="1" applyAlignment="1">
      <alignment horizontal="center" vertical="center"/>
    </xf>
    <xf numFmtId="0" fontId="31" fillId="0" borderId="0" xfId="0" applyFont="1" applyAlignment="1">
      <alignment vertical="center"/>
    </xf>
    <xf numFmtId="0" fontId="31" fillId="0" borderId="0" xfId="0" applyFont="1" applyAlignment="1">
      <alignment horizontal="left" vertical="center"/>
    </xf>
    <xf numFmtId="3" fontId="31" fillId="0" borderId="0" xfId="0" applyNumberFormat="1" applyFont="1" applyAlignment="1">
      <alignment horizontal="center" vertical="center"/>
    </xf>
    <xf numFmtId="0" fontId="35" fillId="0" borderId="2" xfId="0" applyFont="1" applyBorder="1" applyAlignment="1">
      <alignment horizontal="right" vertical="center"/>
    </xf>
    <xf numFmtId="0" fontId="35" fillId="0" borderId="0" xfId="0" applyFont="1" applyAlignment="1">
      <alignment vertical="center"/>
    </xf>
    <xf numFmtId="3" fontId="23" fillId="0" borderId="1" xfId="0" applyNumberFormat="1" applyFont="1" applyBorder="1" applyAlignment="1">
      <alignment vertical="center" wrapText="1"/>
    </xf>
    <xf numFmtId="0" fontId="23" fillId="0" borderId="1" xfId="0" applyFont="1" applyBorder="1" applyAlignment="1">
      <alignment vertical="center" wrapText="1"/>
    </xf>
    <xf numFmtId="0" fontId="29" fillId="0" borderId="0" xfId="0" applyFont="1" applyAlignment="1">
      <alignment vertical="center"/>
    </xf>
    <xf numFmtId="3" fontId="36" fillId="0" borderId="1" xfId="0" applyNumberFormat="1" applyFont="1" applyBorder="1" applyAlignment="1">
      <alignment vertical="center" wrapText="1"/>
    </xf>
    <xf numFmtId="0" fontId="36" fillId="0" borderId="1" xfId="0" applyFont="1" applyBorder="1" applyAlignment="1">
      <alignment vertical="center" wrapText="1"/>
    </xf>
    <xf numFmtId="0" fontId="36" fillId="0" borderId="0" xfId="0" applyFont="1" applyAlignment="1">
      <alignment vertical="center"/>
    </xf>
    <xf numFmtId="3" fontId="37" fillId="0" borderId="1" xfId="0" applyNumberFormat="1" applyFont="1" applyBorder="1" applyAlignment="1">
      <alignment vertical="center" wrapText="1"/>
    </xf>
    <xf numFmtId="0" fontId="37" fillId="0" borderId="1" xfId="0" applyFont="1" applyBorder="1" applyAlignment="1">
      <alignment vertical="center" wrapText="1"/>
    </xf>
    <xf numFmtId="3" fontId="30" fillId="0" borderId="1" xfId="0" applyNumberFormat="1" applyFont="1" applyBorder="1" applyAlignment="1">
      <alignment vertical="center" wrapText="1"/>
    </xf>
    <xf numFmtId="0" fontId="37" fillId="0" borderId="0" xfId="0" applyFont="1" applyAlignment="1">
      <alignment horizontal="center" vertical="center"/>
    </xf>
    <xf numFmtId="0" fontId="30" fillId="0" borderId="1" xfId="0" applyFont="1" applyBorder="1" applyAlignment="1">
      <alignment vertical="center" wrapText="1"/>
    </xf>
    <xf numFmtId="0" fontId="30" fillId="0" borderId="0" xfId="0" applyFont="1" applyAlignment="1">
      <alignment vertical="center"/>
    </xf>
    <xf numFmtId="0" fontId="37" fillId="0" borderId="0" xfId="0" applyFont="1" applyAlignment="1">
      <alignment vertical="center"/>
    </xf>
    <xf numFmtId="0" fontId="29" fillId="0" borderId="1" xfId="0" applyFont="1" applyBorder="1" applyAlignment="1">
      <alignment horizontal="center" vertical="center" wrapText="1"/>
    </xf>
    <xf numFmtId="3" fontId="17" fillId="0" borderId="0" xfId="0" applyNumberFormat="1" applyFont="1" applyAlignment="1">
      <alignment vertical="center"/>
    </xf>
    <xf numFmtId="0" fontId="28" fillId="0" borderId="6" xfId="0" applyFont="1" applyBorder="1" applyAlignment="1">
      <alignment vertical="center" wrapText="1"/>
    </xf>
    <xf numFmtId="0" fontId="31" fillId="0" borderId="1" xfId="0" applyFont="1" applyBorder="1" applyAlignment="1">
      <alignment horizontal="center" vertical="center" wrapText="1"/>
    </xf>
    <xf numFmtId="0" fontId="10" fillId="2" borderId="1" xfId="0" applyFont="1" applyFill="1" applyBorder="1" applyAlignment="1">
      <alignment horizontal="left" vertical="center" wrapText="1"/>
    </xf>
    <xf numFmtId="0" fontId="10" fillId="2" borderId="1" xfId="0" applyFont="1" applyFill="1" applyBorder="1" applyAlignment="1">
      <alignment vertical="center" wrapText="1"/>
    </xf>
    <xf numFmtId="3" fontId="11" fillId="5" borderId="1" xfId="0" applyNumberFormat="1" applyFont="1" applyFill="1" applyBorder="1" applyAlignment="1">
      <alignment vertical="center"/>
    </xf>
    <xf numFmtId="0" fontId="11" fillId="5" borderId="1" xfId="0" applyFont="1" applyFill="1" applyBorder="1" applyAlignment="1">
      <alignment horizontal="left" vertical="center" wrapText="1"/>
    </xf>
    <xf numFmtId="0" fontId="11" fillId="5" borderId="1" xfId="0" applyFont="1" applyFill="1" applyBorder="1" applyAlignment="1">
      <alignment vertical="center" wrapText="1"/>
    </xf>
    <xf numFmtId="0" fontId="11" fillId="2" borderId="1" xfId="0" applyFont="1" applyFill="1" applyBorder="1" applyAlignment="1">
      <alignment horizontal="justify" vertical="center"/>
    </xf>
    <xf numFmtId="0" fontId="11" fillId="2" borderId="1" xfId="0" applyFont="1" applyFill="1" applyBorder="1" applyAlignment="1">
      <alignment vertical="center" wrapText="1"/>
    </xf>
    <xf numFmtId="0" fontId="11" fillId="5" borderId="1" xfId="0" applyFont="1" applyFill="1" applyBorder="1" applyAlignment="1">
      <alignment horizontal="center" vertical="center"/>
    </xf>
    <xf numFmtId="0" fontId="11" fillId="5" borderId="1" xfId="0" applyFont="1" applyFill="1" applyBorder="1" applyAlignment="1">
      <alignment vertical="center"/>
    </xf>
    <xf numFmtId="3" fontId="11" fillId="5" borderId="1" xfId="0" applyNumberFormat="1" applyFont="1" applyFill="1" applyBorder="1" applyAlignment="1">
      <alignment horizontal="center" vertical="center"/>
    </xf>
    <xf numFmtId="0" fontId="11" fillId="5" borderId="1" xfId="0" applyFont="1" applyFill="1" applyBorder="1" applyAlignment="1">
      <alignment horizontal="left" vertical="center"/>
    </xf>
    <xf numFmtId="3" fontId="10" fillId="0" borderId="1" xfId="0" applyNumberFormat="1" applyFont="1" applyBorder="1" applyAlignment="1">
      <alignment horizontal="right" vertical="center" wrapText="1"/>
    </xf>
    <xf numFmtId="0" fontId="4" fillId="5" borderId="1" xfId="0" applyFont="1" applyFill="1" applyBorder="1" applyAlignment="1">
      <alignment horizontal="left" vertical="center" wrapText="1"/>
    </xf>
    <xf numFmtId="0" fontId="5" fillId="0" borderId="1" xfId="0" applyFont="1" applyBorder="1" applyAlignment="1">
      <alignment vertical="center" wrapText="1"/>
    </xf>
    <xf numFmtId="0" fontId="4" fillId="5" borderId="1" xfId="0" applyFont="1" applyFill="1" applyBorder="1" applyAlignment="1">
      <alignment horizontal="center" vertical="center"/>
    </xf>
    <xf numFmtId="0" fontId="4" fillId="5" borderId="1" xfId="0" applyFont="1" applyFill="1" applyBorder="1" applyAlignment="1">
      <alignment horizontal="left" vertical="center"/>
    </xf>
    <xf numFmtId="3" fontId="11" fillId="5" borderId="1" xfId="0" applyNumberFormat="1" applyFont="1" applyFill="1" applyBorder="1" applyAlignment="1">
      <alignment horizontal="right" vertical="center" wrapText="1"/>
    </xf>
    <xf numFmtId="0" fontId="38" fillId="5" borderId="1" xfId="0" applyFont="1" applyFill="1" applyBorder="1" applyAlignment="1">
      <alignment horizontal="left" vertical="center" wrapText="1"/>
    </xf>
    <xf numFmtId="3" fontId="10" fillId="0" borderId="0" xfId="0" applyNumberFormat="1" applyFont="1" applyAlignment="1">
      <alignment horizontal="center" vertical="center"/>
    </xf>
    <xf numFmtId="3" fontId="24" fillId="0" borderId="1" xfId="0" applyNumberFormat="1" applyFont="1" applyBorder="1" applyAlignment="1">
      <alignment vertical="center"/>
    </xf>
    <xf numFmtId="0" fontId="17" fillId="0" borderId="1" xfId="0" applyFont="1" applyBorder="1" applyAlignment="1">
      <alignment horizontal="center" vertical="center"/>
    </xf>
    <xf numFmtId="0" fontId="17" fillId="0" borderId="1" xfId="0" applyFont="1" applyBorder="1" applyAlignment="1">
      <alignment vertical="center"/>
    </xf>
    <xf numFmtId="0" fontId="39" fillId="0" borderId="1" xfId="0" applyFont="1" applyBorder="1" applyAlignment="1">
      <alignment horizontal="center" vertical="center" wrapText="1"/>
    </xf>
    <xf numFmtId="3" fontId="24" fillId="0" borderId="0" xfId="0" applyNumberFormat="1" applyFont="1" applyAlignment="1">
      <alignment vertical="center"/>
    </xf>
    <xf numFmtId="3" fontId="17" fillId="0" borderId="1" xfId="0" applyNumberFormat="1" applyFont="1" applyBorder="1" applyAlignment="1">
      <alignment vertical="center"/>
    </xf>
    <xf numFmtId="3" fontId="10" fillId="3" borderId="1" xfId="0" applyNumberFormat="1" applyFont="1" applyFill="1" applyBorder="1" applyAlignment="1">
      <alignment vertical="center" wrapText="1"/>
    </xf>
    <xf numFmtId="3" fontId="38" fillId="3" borderId="1" xfId="0" applyNumberFormat="1" applyFont="1" applyFill="1" applyBorder="1" applyAlignment="1">
      <alignment vertical="center"/>
    </xf>
    <xf numFmtId="3" fontId="40" fillId="3" borderId="1" xfId="0" applyNumberFormat="1" applyFont="1" applyFill="1" applyBorder="1" applyAlignment="1">
      <alignment vertical="center"/>
    </xf>
    <xf numFmtId="3" fontId="40" fillId="3" borderId="1" xfId="0" applyNumberFormat="1" applyFont="1" applyFill="1" applyBorder="1" applyAlignment="1">
      <alignment vertical="center" wrapText="1"/>
    </xf>
    <xf numFmtId="3" fontId="16" fillId="3" borderId="1" xfId="0" applyNumberFormat="1" applyFont="1" applyFill="1" applyBorder="1" applyAlignment="1">
      <alignment vertical="center" wrapText="1"/>
    </xf>
    <xf numFmtId="0" fontId="22" fillId="0" borderId="0" xfId="0" applyFont="1" applyAlignment="1">
      <alignment vertical="center" wrapText="1"/>
    </xf>
    <xf numFmtId="0" fontId="41" fillId="0" borderId="0" xfId="0" applyFont="1" applyAlignment="1">
      <alignment vertical="center"/>
    </xf>
    <xf numFmtId="0" fontId="42" fillId="2" borderId="1" xfId="0" applyFont="1" applyFill="1" applyBorder="1" applyAlignment="1">
      <alignment horizontal="center" vertical="center"/>
    </xf>
    <xf numFmtId="0" fontId="42" fillId="2" borderId="1" xfId="0" applyFont="1" applyFill="1" applyBorder="1" applyAlignment="1">
      <alignment horizontal="left" vertical="center" wrapText="1"/>
    </xf>
    <xf numFmtId="3" fontId="42" fillId="2" borderId="1" xfId="0" applyNumberFormat="1" applyFont="1" applyFill="1" applyBorder="1" applyAlignment="1">
      <alignment vertical="center"/>
    </xf>
    <xf numFmtId="0" fontId="42" fillId="0" borderId="1" xfId="0" applyFont="1" applyBorder="1" applyAlignment="1">
      <alignment horizontal="center" vertical="center" wrapText="1"/>
    </xf>
    <xf numFmtId="0" fontId="42" fillId="0" borderId="1" xfId="0" applyFont="1" applyBorder="1" applyAlignment="1">
      <alignment vertical="center" wrapText="1"/>
    </xf>
    <xf numFmtId="3" fontId="42" fillId="0" borderId="1" xfId="0" applyNumberFormat="1" applyFont="1" applyBorder="1" applyAlignment="1">
      <alignment vertical="center"/>
    </xf>
    <xf numFmtId="0" fontId="43" fillId="0" borderId="1" xfId="0" applyFont="1" applyBorder="1" applyAlignment="1">
      <alignment horizontal="center" vertical="center" wrapText="1"/>
    </xf>
    <xf numFmtId="0" fontId="43" fillId="0" borderId="1" xfId="0" applyFont="1" applyBorder="1" applyAlignment="1">
      <alignment vertical="center" wrapText="1"/>
    </xf>
    <xf numFmtId="3" fontId="43" fillId="0" borderId="1" xfId="0" applyNumberFormat="1" applyFont="1" applyBorder="1" applyAlignment="1">
      <alignment vertical="center"/>
    </xf>
    <xf numFmtId="3" fontId="44" fillId="3" borderId="1" xfId="0" applyNumberFormat="1" applyFont="1" applyFill="1" applyBorder="1" applyAlignment="1">
      <alignment vertical="center"/>
    </xf>
    <xf numFmtId="0" fontId="42" fillId="0" borderId="1" xfId="0" applyFont="1" applyBorder="1" applyAlignment="1">
      <alignment horizontal="justify" vertical="center"/>
    </xf>
    <xf numFmtId="0" fontId="43" fillId="0" borderId="1" xfId="0" applyFont="1" applyBorder="1" applyAlignment="1">
      <alignment horizontal="justify" vertical="center" wrapText="1"/>
    </xf>
    <xf numFmtId="3" fontId="43" fillId="0" borderId="1" xfId="0" applyNumberFormat="1" applyFont="1" applyBorder="1" applyAlignment="1">
      <alignment vertical="center" wrapText="1"/>
    </xf>
    <xf numFmtId="3" fontId="42" fillId="0" borderId="1" xfId="0" applyNumberFormat="1" applyFont="1" applyBorder="1" applyAlignment="1">
      <alignment vertical="center" wrapText="1"/>
    </xf>
    <xf numFmtId="0" fontId="43" fillId="0" borderId="1" xfId="0" applyFont="1" applyBorder="1" applyAlignment="1">
      <alignment horizontal="left" vertical="center" wrapText="1"/>
    </xf>
    <xf numFmtId="0" fontId="43" fillId="0" borderId="1" xfId="0" applyFont="1" applyBorder="1" applyAlignment="1">
      <alignment horizontal="justify" vertical="center"/>
    </xf>
    <xf numFmtId="0" fontId="45" fillId="0" borderId="1" xfId="0" applyFont="1" applyBorder="1" applyAlignment="1">
      <alignment horizontal="center" vertical="center" wrapText="1"/>
    </xf>
    <xf numFmtId="0" fontId="42" fillId="0" borderId="1" xfId="0" applyFont="1" applyBorder="1" applyAlignment="1">
      <alignment horizontal="justify" vertical="center" wrapText="1"/>
    </xf>
    <xf numFmtId="0" fontId="45" fillId="0" borderId="1" xfId="0" applyFont="1" applyBorder="1" applyAlignment="1">
      <alignment horizontal="justify" vertical="center" wrapText="1"/>
    </xf>
    <xf numFmtId="3" fontId="45" fillId="0" borderId="1" xfId="0" applyNumberFormat="1" applyFont="1" applyBorder="1" applyAlignment="1">
      <alignment vertical="center" wrapText="1"/>
    </xf>
    <xf numFmtId="0" fontId="46" fillId="0" borderId="1" xfId="0" applyFont="1" applyBorder="1" applyAlignment="1">
      <alignment horizontal="center" vertical="center"/>
    </xf>
    <xf numFmtId="0" fontId="46" fillId="0" borderId="0" xfId="0" applyFont="1" applyAlignment="1">
      <alignment horizontal="center" vertical="center"/>
    </xf>
    <xf numFmtId="0" fontId="41" fillId="0" borderId="1" xfId="0" applyFont="1" applyBorder="1" applyAlignment="1">
      <alignment vertical="center"/>
    </xf>
    <xf numFmtId="3" fontId="41" fillId="0" borderId="1" xfId="0" applyNumberFormat="1" applyFont="1" applyBorder="1" applyAlignment="1">
      <alignment vertical="center"/>
    </xf>
    <xf numFmtId="3" fontId="47" fillId="0" borderId="1" xfId="0" applyNumberFormat="1" applyFont="1" applyBorder="1" applyAlignment="1">
      <alignment vertical="center"/>
    </xf>
    <xf numFmtId="0" fontId="47" fillId="0" borderId="1" xfId="0" applyFont="1" applyBorder="1" applyAlignment="1">
      <alignment vertical="center"/>
    </xf>
    <xf numFmtId="0" fontId="47" fillId="0" borderId="0" xfId="0" applyFont="1" applyAlignment="1">
      <alignment vertical="center"/>
    </xf>
    <xf numFmtId="0" fontId="47" fillId="0" borderId="1" xfId="0" applyFont="1" applyBorder="1" applyAlignment="1">
      <alignment horizontal="center" vertical="center"/>
    </xf>
    <xf numFmtId="3" fontId="11" fillId="2" borderId="1" xfId="0" applyNumberFormat="1" applyFont="1" applyFill="1" applyBorder="1" applyAlignment="1">
      <alignment vertical="center" wrapText="1"/>
    </xf>
    <xf numFmtId="0" fontId="36" fillId="0" borderId="1" xfId="0" applyFont="1" applyBorder="1" applyAlignment="1">
      <alignment horizontal="center" vertical="center"/>
    </xf>
    <xf numFmtId="3" fontId="36" fillId="0" borderId="1" xfId="0" applyNumberFormat="1" applyFont="1" applyBorder="1" applyAlignment="1">
      <alignment vertical="center"/>
    </xf>
    <xf numFmtId="0" fontId="36" fillId="0" borderId="1" xfId="0" applyFont="1" applyBorder="1" applyAlignment="1">
      <alignment horizontal="left" vertical="center" wrapText="1"/>
    </xf>
    <xf numFmtId="3" fontId="30" fillId="0" borderId="1" xfId="0" applyNumberFormat="1" applyFont="1" applyBorder="1" applyAlignment="1">
      <alignment vertical="center"/>
    </xf>
    <xf numFmtId="3" fontId="37" fillId="0" borderId="1" xfId="0" applyNumberFormat="1" applyFont="1" applyBorder="1" applyAlignment="1">
      <alignment vertical="center"/>
    </xf>
    <xf numFmtId="0" fontId="29" fillId="0" borderId="1" xfId="0" applyFont="1" applyBorder="1" applyAlignment="1">
      <alignment horizontal="center" vertical="center"/>
    </xf>
    <xf numFmtId="3" fontId="36" fillId="4" borderId="1" xfId="0" applyNumberFormat="1" applyFont="1" applyFill="1" applyBorder="1" applyAlignment="1">
      <alignment vertical="center" wrapText="1"/>
    </xf>
    <xf numFmtId="0" fontId="33" fillId="0" borderId="1" xfId="0" applyFont="1" applyBorder="1" applyAlignment="1">
      <alignment horizontal="center" vertical="center"/>
    </xf>
    <xf numFmtId="3" fontId="37" fillId="4" borderId="1" xfId="0" applyNumberFormat="1" applyFont="1" applyFill="1" applyBorder="1" applyAlignment="1">
      <alignment vertical="center" wrapText="1"/>
    </xf>
    <xf numFmtId="0" fontId="34" fillId="0" borderId="1" xfId="0" applyFont="1" applyBorder="1" applyAlignment="1">
      <alignment vertical="center" wrapText="1"/>
    </xf>
    <xf numFmtId="3" fontId="36" fillId="0" borderId="1" xfId="0" applyNumberFormat="1" applyFont="1" applyBorder="1" applyAlignment="1">
      <alignment horizontal="left" vertical="center" wrapText="1"/>
    </xf>
    <xf numFmtId="0" fontId="48" fillId="0" borderId="1" xfId="0" applyFont="1" applyBorder="1" applyAlignment="1">
      <alignment horizontal="center" vertical="center"/>
    </xf>
    <xf numFmtId="0" fontId="48" fillId="0" borderId="1" xfId="0" applyFont="1" applyBorder="1" applyAlignment="1">
      <alignment vertical="center" wrapText="1"/>
    </xf>
    <xf numFmtId="3" fontId="34" fillId="0" borderId="1" xfId="0" applyNumberFormat="1" applyFont="1" applyBorder="1" applyAlignment="1">
      <alignment vertical="center" wrapText="1"/>
    </xf>
    <xf numFmtId="165" fontId="33" fillId="0" borderId="1" xfId="1" applyNumberFormat="1" applyFont="1" applyFill="1" applyBorder="1" applyAlignment="1">
      <alignment horizontal="center" vertical="center" wrapText="1"/>
    </xf>
    <xf numFmtId="166" fontId="33" fillId="0" borderId="1" xfId="0" applyNumberFormat="1" applyFont="1" applyBorder="1" applyAlignment="1">
      <alignment horizontal="center" vertical="center" wrapText="1"/>
    </xf>
    <xf numFmtId="0" fontId="37" fillId="0" borderId="9" xfId="0" applyFont="1" applyBorder="1" applyAlignment="1">
      <alignment vertical="center" wrapText="1"/>
    </xf>
    <xf numFmtId="0" fontId="37" fillId="0" borderId="1" xfId="0" applyFont="1" applyBorder="1" applyAlignment="1">
      <alignment horizontal="center" vertical="center"/>
    </xf>
    <xf numFmtId="0" fontId="30" fillId="0" borderId="1" xfId="0" applyFont="1" applyBorder="1" applyAlignment="1">
      <alignment horizontal="center" vertical="center"/>
    </xf>
    <xf numFmtId="0" fontId="30" fillId="0" borderId="0" xfId="0" applyFont="1" applyAlignment="1">
      <alignment horizontal="center" vertical="center"/>
    </xf>
    <xf numFmtId="0" fontId="36" fillId="0" borderId="1" xfId="0" applyFont="1" applyBorder="1" applyAlignment="1">
      <alignment horizontal="center" vertical="center" wrapText="1"/>
    </xf>
    <xf numFmtId="0" fontId="37" fillId="0" borderId="1" xfId="0" applyFont="1" applyBorder="1" applyAlignment="1">
      <alignment horizontal="center" vertical="center" wrapText="1"/>
    </xf>
    <xf numFmtId="0" fontId="36" fillId="0" borderId="0" xfId="0" applyFont="1" applyAlignment="1">
      <alignment horizontal="center" vertical="center" wrapText="1"/>
    </xf>
    <xf numFmtId="0" fontId="34" fillId="0" borderId="0" xfId="0" applyFont="1" applyAlignment="1">
      <alignment horizontal="center" vertical="center"/>
    </xf>
    <xf numFmtId="3" fontId="36" fillId="0" borderId="1" xfId="0" applyNumberFormat="1" applyFont="1" applyBorder="1" applyAlignment="1">
      <alignment horizontal="right" vertical="center" wrapText="1"/>
    </xf>
    <xf numFmtId="3" fontId="30" fillId="0" borderId="1" xfId="0" applyNumberFormat="1" applyFont="1" applyBorder="1" applyAlignment="1">
      <alignment horizontal="right" vertical="center" wrapText="1"/>
    </xf>
    <xf numFmtId="3" fontId="36" fillId="0" borderId="1" xfId="0" applyNumberFormat="1" applyFont="1" applyBorder="1" applyAlignment="1">
      <alignment horizontal="center" vertical="center"/>
    </xf>
    <xf numFmtId="3" fontId="30" fillId="0" borderId="1" xfId="0" applyNumberFormat="1" applyFont="1" applyBorder="1" applyAlignment="1">
      <alignment horizontal="center" vertical="center"/>
    </xf>
    <xf numFmtId="3" fontId="37" fillId="0" borderId="1" xfId="0" applyNumberFormat="1" applyFont="1" applyBorder="1" applyAlignment="1">
      <alignment horizontal="center" vertical="center"/>
    </xf>
    <xf numFmtId="3" fontId="37" fillId="0" borderId="1" xfId="0" applyNumberFormat="1" applyFont="1" applyBorder="1" applyAlignment="1">
      <alignment horizontal="center" vertical="center" wrapText="1"/>
    </xf>
    <xf numFmtId="0" fontId="34" fillId="0" borderId="1" xfId="0" applyFont="1" applyBorder="1" applyAlignment="1">
      <alignment horizontal="center" vertical="center"/>
    </xf>
    <xf numFmtId="3" fontId="34" fillId="0" borderId="1" xfId="0" quotePrefix="1" applyNumberFormat="1" applyFont="1" applyBorder="1" applyAlignment="1">
      <alignment horizontal="center" vertical="center" wrapText="1"/>
    </xf>
    <xf numFmtId="3" fontId="37" fillId="0" borderId="1" xfId="0" quotePrefix="1" applyNumberFormat="1" applyFont="1" applyBorder="1" applyAlignment="1">
      <alignment horizontal="center" vertical="center"/>
    </xf>
    <xf numFmtId="0" fontId="48" fillId="0" borderId="1" xfId="0" quotePrefix="1" applyFont="1" applyBorder="1" applyAlignment="1">
      <alignment horizontal="center" vertical="center"/>
    </xf>
    <xf numFmtId="0" fontId="37" fillId="0" borderId="10" xfId="0" applyFont="1" applyBorder="1" applyAlignment="1">
      <alignment vertical="center" wrapText="1"/>
    </xf>
    <xf numFmtId="0" fontId="30" fillId="0" borderId="1" xfId="0" applyFont="1" applyBorder="1" applyAlignment="1">
      <alignment horizontal="center" vertical="center" wrapText="1"/>
    </xf>
    <xf numFmtId="3" fontId="49" fillId="0" borderId="1" xfId="0" applyNumberFormat="1" applyFont="1" applyBorder="1" applyAlignment="1">
      <alignment vertical="center" wrapText="1"/>
    </xf>
    <xf numFmtId="3" fontId="36" fillId="4" borderId="1" xfId="0" applyNumberFormat="1" applyFont="1" applyFill="1" applyBorder="1" applyAlignment="1">
      <alignment horizontal="center" vertical="center"/>
    </xf>
    <xf numFmtId="3" fontId="36" fillId="4" borderId="1" xfId="0" applyNumberFormat="1" applyFont="1" applyFill="1" applyBorder="1" applyAlignment="1">
      <alignment vertical="center"/>
    </xf>
    <xf numFmtId="0" fontId="36" fillId="4" borderId="1" xfId="0" applyFont="1" applyFill="1" applyBorder="1" applyAlignment="1">
      <alignment horizontal="center" vertical="center" wrapText="1"/>
    </xf>
    <xf numFmtId="3" fontId="37" fillId="0" borderId="10" xfId="0" applyNumberFormat="1" applyFont="1" applyBorder="1" applyAlignment="1">
      <alignment horizontal="center" vertical="center" wrapText="1"/>
    </xf>
    <xf numFmtId="3" fontId="37" fillId="0" borderId="10" xfId="0" applyNumberFormat="1" applyFont="1" applyBorder="1" applyAlignment="1">
      <alignment vertical="center" wrapText="1"/>
    </xf>
    <xf numFmtId="3" fontId="37" fillId="0" borderId="10" xfId="0" applyNumberFormat="1" applyFont="1" applyBorder="1" applyAlignment="1">
      <alignment vertical="center"/>
    </xf>
    <xf numFmtId="0" fontId="37" fillId="0" borderId="16" xfId="0" applyFont="1" applyBorder="1" applyAlignment="1">
      <alignment vertical="center" wrapText="1"/>
    </xf>
    <xf numFmtId="3" fontId="37" fillId="0" borderId="0" xfId="0" applyNumberFormat="1" applyFont="1" applyAlignment="1">
      <alignment horizontal="center" vertical="center"/>
    </xf>
    <xf numFmtId="3" fontId="37" fillId="0" borderId="0" xfId="0" applyNumberFormat="1" applyFont="1" applyAlignment="1">
      <alignment vertical="center"/>
    </xf>
    <xf numFmtId="0" fontId="34" fillId="0" borderId="0" xfId="0" applyFont="1" applyAlignment="1">
      <alignment vertical="center"/>
    </xf>
    <xf numFmtId="0" fontId="33" fillId="0" borderId="0" xfId="0" applyFont="1" applyAlignment="1">
      <alignment horizontal="center" vertical="center" wrapText="1"/>
    </xf>
    <xf numFmtId="0" fontId="36" fillId="0" borderId="0" xfId="0" applyFont="1" applyAlignment="1">
      <alignment horizontal="center" vertical="center"/>
    </xf>
    <xf numFmtId="3" fontId="36" fillId="4" borderId="0" xfId="0" applyNumberFormat="1" applyFont="1" applyFill="1" applyAlignment="1">
      <alignment vertical="center" wrapText="1"/>
    </xf>
    <xf numFmtId="0" fontId="36" fillId="4" borderId="0" xfId="0" applyFont="1" applyFill="1" applyAlignment="1">
      <alignment horizontal="center" vertical="center" wrapText="1"/>
    </xf>
    <xf numFmtId="0" fontId="36" fillId="4" borderId="0" xfId="0" applyFont="1" applyFill="1" applyAlignment="1">
      <alignment vertical="center"/>
    </xf>
    <xf numFmtId="0" fontId="36" fillId="4" borderId="0" xfId="0" applyFont="1" applyFill="1" applyAlignment="1">
      <alignment horizontal="justify" vertical="center" wrapText="1"/>
    </xf>
    <xf numFmtId="0" fontId="34" fillId="0" borderId="0" xfId="0" applyFont="1" applyAlignment="1">
      <alignment horizontal="center" vertical="center" wrapText="1"/>
    </xf>
    <xf numFmtId="0" fontId="34" fillId="0" borderId="0" xfId="0" applyFont="1" applyAlignment="1">
      <alignment horizontal="justify" vertical="center" wrapText="1"/>
    </xf>
    <xf numFmtId="0" fontId="37" fillId="0" borderId="0" xfId="0" applyFont="1" applyAlignment="1">
      <alignment horizontal="center" vertical="center" wrapText="1"/>
    </xf>
    <xf numFmtId="0" fontId="48" fillId="0" borderId="0" xfId="0" applyFont="1" applyAlignment="1">
      <alignment vertical="center" wrapText="1"/>
    </xf>
    <xf numFmtId="0" fontId="29" fillId="0" borderId="0" xfId="0" applyFont="1" applyAlignment="1">
      <alignment horizontal="center" vertical="center"/>
    </xf>
    <xf numFmtId="0" fontId="33" fillId="0" borderId="0" xfId="0" applyFont="1" applyAlignment="1">
      <alignment horizontal="center" vertical="center"/>
    </xf>
    <xf numFmtId="3" fontId="34" fillId="4" borderId="0" xfId="0" applyNumberFormat="1" applyFont="1" applyFill="1" applyAlignment="1">
      <alignment vertical="center" wrapText="1"/>
    </xf>
    <xf numFmtId="0" fontId="48" fillId="0" borderId="0" xfId="0" applyFont="1" applyAlignment="1">
      <alignment horizontal="center" vertical="center"/>
    </xf>
    <xf numFmtId="3" fontId="37" fillId="4" borderId="0" xfId="0" applyNumberFormat="1" applyFont="1" applyFill="1" applyAlignment="1">
      <alignment vertical="center" wrapText="1"/>
    </xf>
    <xf numFmtId="3" fontId="36" fillId="0" borderId="1" xfId="0" applyNumberFormat="1" applyFont="1" applyBorder="1" applyAlignment="1">
      <alignment horizontal="right" vertical="center"/>
    </xf>
    <xf numFmtId="0" fontId="36" fillId="0" borderId="0" xfId="0" applyFont="1" applyAlignment="1">
      <alignment horizontal="left" vertical="center" wrapText="1"/>
    </xf>
    <xf numFmtId="0" fontId="36" fillId="0" borderId="1" xfId="0" applyFont="1" applyBorder="1" applyAlignment="1">
      <alignment horizontal="center" vertical="center" wrapText="1"/>
    </xf>
    <xf numFmtId="0" fontId="37" fillId="0" borderId="10" xfId="0" applyFont="1" applyBorder="1" applyAlignment="1">
      <alignment horizontal="center" vertical="center" wrapText="1"/>
    </xf>
    <xf numFmtId="0" fontId="37" fillId="0" borderId="1" xfId="0" applyFont="1" applyBorder="1" applyAlignment="1">
      <alignment horizontal="center" vertical="center" wrapText="1"/>
    </xf>
    <xf numFmtId="0" fontId="37" fillId="0" borderId="0" xfId="0" applyFont="1" applyAlignment="1">
      <alignment vertical="center"/>
    </xf>
    <xf numFmtId="0" fontId="48" fillId="0" borderId="0" xfId="0" applyFont="1" applyAlignment="1">
      <alignment horizontal="center" vertical="center"/>
    </xf>
    <xf numFmtId="0" fontId="30" fillId="0" borderId="0" xfId="0" applyFont="1" applyAlignment="1">
      <alignment horizontal="right" vertical="center"/>
    </xf>
    <xf numFmtId="0" fontId="34" fillId="0" borderId="0" xfId="0" applyFont="1" applyAlignment="1">
      <alignment horizontal="right" vertical="center"/>
    </xf>
    <xf numFmtId="0" fontId="34" fillId="0" borderId="0" xfId="0" applyFont="1" applyAlignment="1">
      <alignment vertical="center"/>
    </xf>
    <xf numFmtId="0" fontId="36" fillId="0" borderId="0" xfId="0" applyFont="1" applyAlignment="1">
      <alignment horizontal="center" vertical="center" wrapText="1"/>
    </xf>
    <xf numFmtId="0" fontId="50" fillId="0" borderId="0" xfId="0" applyFont="1" applyAlignment="1">
      <alignment horizontal="center" vertical="center"/>
    </xf>
    <xf numFmtId="0" fontId="51" fillId="0" borderId="0" xfId="0" applyFont="1" applyAlignment="1">
      <alignment vertical="center"/>
    </xf>
    <xf numFmtId="0" fontId="2" fillId="0" borderId="0" xfId="0" applyFont="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6" xfId="0" applyBorder="1" applyAlignment="1">
      <alignment horizontal="center" vertical="center" wrapText="1"/>
    </xf>
    <xf numFmtId="0" fontId="0" fillId="0" borderId="10" xfId="0" applyBorder="1" applyAlignment="1">
      <alignment horizontal="center" vertical="center" wrapText="1"/>
    </xf>
    <xf numFmtId="0" fontId="0" fillId="0" borderId="7" xfId="0" applyBorder="1" applyAlignment="1">
      <alignment horizontal="center" vertical="center" wrapText="1"/>
    </xf>
    <xf numFmtId="0" fontId="0" fillId="0" borderId="9" xfId="0" applyBorder="1" applyAlignment="1">
      <alignment horizontal="center" vertical="center" wrapText="1"/>
    </xf>
    <xf numFmtId="0" fontId="2" fillId="0" borderId="6"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0" xfId="0" applyFont="1" applyBorder="1" applyAlignment="1">
      <alignment horizontal="center" vertical="center" wrapText="1"/>
    </xf>
    <xf numFmtId="0" fontId="3" fillId="0" borderId="0" xfId="0" applyFont="1" applyAlignment="1">
      <alignment horizontal="center"/>
    </xf>
    <xf numFmtId="0" fontId="22" fillId="0" borderId="0" xfId="0" applyFont="1" applyAlignment="1">
      <alignment horizontal="center" vertical="center"/>
    </xf>
    <xf numFmtId="0" fontId="21" fillId="0" borderId="0" xfId="0" applyFont="1" applyAlignment="1">
      <alignment horizontal="center" vertical="center"/>
    </xf>
    <xf numFmtId="0" fontId="11" fillId="0" borderId="1"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0" fillId="0" borderId="1" xfId="0" applyFont="1" applyBorder="1" applyAlignment="1">
      <alignment horizontal="left" vertical="center" wrapText="1"/>
    </xf>
    <xf numFmtId="3" fontId="10" fillId="0" borderId="6" xfId="0" applyNumberFormat="1" applyFont="1" applyBorder="1" applyAlignment="1">
      <alignment vertical="center" wrapText="1"/>
    </xf>
    <xf numFmtId="3" fontId="10" fillId="0" borderId="10" xfId="0" applyNumberFormat="1" applyFont="1" applyBorder="1" applyAlignment="1">
      <alignment vertical="center" wrapText="1"/>
    </xf>
    <xf numFmtId="0" fontId="10" fillId="0" borderId="6" xfId="0" applyFont="1" applyBorder="1" applyAlignment="1">
      <alignment vertical="center" wrapText="1"/>
    </xf>
    <xf numFmtId="0" fontId="10" fillId="0" borderId="11" xfId="0" applyFont="1" applyBorder="1" applyAlignment="1">
      <alignment vertical="center" wrapText="1"/>
    </xf>
    <xf numFmtId="0" fontId="10" fillId="0" borderId="10" xfId="0" applyFont="1" applyBorder="1" applyAlignment="1">
      <alignment vertical="center" wrapText="1"/>
    </xf>
    <xf numFmtId="0" fontId="10" fillId="0" borderId="6" xfId="0" applyFont="1" applyBorder="1" applyAlignment="1">
      <alignment horizontal="left" vertical="center" wrapText="1"/>
    </xf>
    <xf numFmtId="0" fontId="10" fillId="0" borderId="11" xfId="0" applyFont="1" applyBorder="1" applyAlignment="1">
      <alignment horizontal="left" vertical="center" wrapText="1"/>
    </xf>
    <xf numFmtId="0" fontId="10" fillId="0" borderId="10" xfId="0" applyFont="1" applyBorder="1" applyAlignment="1">
      <alignment horizontal="left" vertical="center" wrapText="1"/>
    </xf>
    <xf numFmtId="0" fontId="10" fillId="0" borderId="6"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10"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4" xfId="0" applyFont="1" applyBorder="1" applyAlignment="1">
      <alignment horizontal="center" vertical="center" wrapText="1"/>
    </xf>
    <xf numFmtId="0" fontId="11" fillId="0" borderId="15" xfId="0" applyFont="1" applyBorder="1" applyAlignment="1">
      <alignment horizontal="center" vertical="center" wrapText="1"/>
    </xf>
    <xf numFmtId="0" fontId="11" fillId="0" borderId="16" xfId="0" applyFont="1" applyBorder="1" applyAlignment="1">
      <alignment horizontal="center" vertical="center" wrapText="1"/>
    </xf>
    <xf numFmtId="0" fontId="11" fillId="0" borderId="9" xfId="0" applyFont="1" applyBorder="1" applyAlignment="1">
      <alignment horizontal="center" vertical="center" wrapText="1"/>
    </xf>
    <xf numFmtId="0" fontId="22" fillId="0" borderId="0" xfId="0" applyFont="1" applyAlignment="1">
      <alignment horizontal="center" vertical="center" wrapText="1"/>
    </xf>
    <xf numFmtId="0" fontId="35" fillId="0" borderId="0" xfId="0" applyFont="1" applyAlignment="1">
      <alignment horizontal="center" vertical="center"/>
    </xf>
    <xf numFmtId="0" fontId="11" fillId="0" borderId="13"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10" xfId="0" applyFont="1" applyBorder="1" applyAlignment="1">
      <alignment horizontal="center" vertical="center" wrapText="1"/>
    </xf>
    <xf numFmtId="0" fontId="4" fillId="0" borderId="1" xfId="0" applyFont="1" applyBorder="1" applyAlignment="1">
      <alignment horizontal="center" vertical="center"/>
    </xf>
    <xf numFmtId="0" fontId="3" fillId="0" borderId="2" xfId="0" applyFont="1" applyBorder="1" applyAlignment="1">
      <alignment horizontal="right" vertical="center"/>
    </xf>
    <xf numFmtId="0" fontId="4" fillId="0" borderId="1" xfId="0" applyFont="1" applyBorder="1" applyAlignment="1">
      <alignment horizontal="center" vertical="center" wrapText="1"/>
    </xf>
    <xf numFmtId="0" fontId="28" fillId="0" borderId="1" xfId="0" applyFont="1" applyBorder="1" applyAlignment="1">
      <alignment horizontal="left" vertical="center" wrapText="1"/>
    </xf>
    <xf numFmtId="0" fontId="26" fillId="0" borderId="6" xfId="0" applyFont="1" applyBorder="1" applyAlignment="1">
      <alignment horizontal="center" vertical="center" wrapText="1"/>
    </xf>
    <xf numFmtId="0" fontId="26" fillId="0" borderId="11" xfId="0" applyFont="1" applyBorder="1" applyAlignment="1">
      <alignment horizontal="center" vertical="center" wrapText="1"/>
    </xf>
    <xf numFmtId="0" fontId="26" fillId="0" borderId="10" xfId="0" applyFont="1" applyBorder="1" applyAlignment="1">
      <alignment horizontal="center" vertical="center" wrapText="1"/>
    </xf>
    <xf numFmtId="0" fontId="28" fillId="0" borderId="6" xfId="0" applyFont="1" applyBorder="1" applyAlignment="1">
      <alignment horizontal="center" vertical="center" wrapText="1"/>
    </xf>
    <xf numFmtId="0" fontId="28" fillId="0" borderId="11" xfId="0" applyFont="1" applyBorder="1" applyAlignment="1">
      <alignment horizontal="center" vertical="center" wrapText="1"/>
    </xf>
    <xf numFmtId="0" fontId="28" fillId="0" borderId="10" xfId="0" applyFont="1" applyBorder="1" applyAlignment="1">
      <alignment horizontal="center" vertical="center" wrapText="1"/>
    </xf>
    <xf numFmtId="0" fontId="3" fillId="0" borderId="0" xfId="0" applyFont="1" applyAlignment="1">
      <alignment horizontal="center" vertical="center"/>
    </xf>
    <xf numFmtId="0" fontId="26" fillId="0" borderId="7" xfId="0" applyFont="1" applyBorder="1" applyAlignment="1">
      <alignment horizontal="center" vertical="center" wrapText="1"/>
    </xf>
    <xf numFmtId="0" fontId="26" fillId="0" borderId="8" xfId="0" applyFont="1" applyBorder="1" applyAlignment="1">
      <alignment horizontal="center" vertical="center" wrapText="1"/>
    </xf>
    <xf numFmtId="0" fontId="26" fillId="0" borderId="1" xfId="0" applyFont="1" applyBorder="1" applyAlignment="1">
      <alignment horizontal="center" vertical="center" wrapText="1"/>
    </xf>
    <xf numFmtId="0" fontId="17" fillId="0" borderId="0" xfId="0" applyFont="1" applyAlignment="1">
      <alignment horizontal="center" vertical="center"/>
    </xf>
    <xf numFmtId="0" fontId="27" fillId="0" borderId="2" xfId="0" applyFont="1" applyBorder="1" applyAlignment="1">
      <alignment horizontal="center" vertical="center"/>
    </xf>
    <xf numFmtId="0" fontId="26" fillId="0" borderId="0" xfId="0" applyFont="1" applyAlignment="1">
      <alignment horizontal="center" vertical="center" wrapText="1"/>
    </xf>
    <xf numFmtId="0" fontId="27" fillId="0" borderId="0" xfId="0" applyFont="1" applyAlignment="1">
      <alignment horizontal="center" vertical="center" wrapText="1"/>
    </xf>
    <xf numFmtId="0" fontId="26" fillId="0" borderId="9" xfId="0" applyFont="1" applyBorder="1" applyAlignment="1">
      <alignment horizontal="center" vertical="center" wrapText="1"/>
    </xf>
    <xf numFmtId="0" fontId="17" fillId="0" borderId="0" xfId="0" applyFont="1" applyAlignment="1">
      <alignment horizontal="right" vertical="center"/>
    </xf>
    <xf numFmtId="0" fontId="29" fillId="0" borderId="1" xfId="0" applyFont="1" applyBorder="1" applyAlignment="1">
      <alignment horizontal="center" vertical="center" wrapText="1"/>
    </xf>
    <xf numFmtId="0" fontId="27" fillId="0" borderId="2" xfId="0" applyFont="1" applyBorder="1" applyAlignment="1">
      <alignment horizontal="right" vertical="center"/>
    </xf>
    <xf numFmtId="0" fontId="29" fillId="0" borderId="6" xfId="0" applyFont="1" applyBorder="1" applyAlignment="1">
      <alignment horizontal="center" vertical="center" wrapText="1"/>
    </xf>
    <xf numFmtId="0" fontId="29" fillId="0" borderId="11" xfId="0" applyFont="1" applyBorder="1" applyAlignment="1">
      <alignment horizontal="center" vertical="center" wrapText="1"/>
    </xf>
    <xf numFmtId="0" fontId="29" fillId="0" borderId="10" xfId="0" applyFont="1" applyBorder="1" applyAlignment="1">
      <alignment horizontal="center" vertical="center" wrapText="1"/>
    </xf>
    <xf numFmtId="0" fontId="2" fillId="0" borderId="0" xfId="0" applyFont="1" applyAlignment="1">
      <alignment horizontal="center" vertical="center"/>
    </xf>
    <xf numFmtId="0" fontId="3" fillId="0" borderId="2" xfId="0" applyFont="1" applyBorder="1" applyAlignment="1">
      <alignment horizontal="center" vertical="center"/>
    </xf>
  </cellXfs>
  <cellStyles count="3">
    <cellStyle name="Bình thường" xfId="0" builtinId="0"/>
    <cellStyle name="Comma 3" xfId="2" xr:uid="{00000000-0005-0000-0000-000001000000}"/>
    <cellStyle name="Dấu phẩy"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36"/>
  <sheetViews>
    <sheetView workbookViewId="0">
      <selection activeCell="B5" sqref="B5:B7"/>
    </sheetView>
  </sheetViews>
  <sheetFormatPr defaultRowHeight="15.5" x14ac:dyDescent="0.35"/>
  <cols>
    <col min="1" max="1" width="5.58203125" style="24" customWidth="1"/>
    <col min="2" max="2" width="33.58203125" customWidth="1"/>
    <col min="3" max="4" width="16" customWidth="1"/>
    <col min="5" max="5" width="13.58203125" customWidth="1"/>
    <col min="6" max="6" width="16.08203125" customWidth="1"/>
    <col min="7" max="7" width="37.83203125" customWidth="1"/>
  </cols>
  <sheetData>
    <row r="1" spans="1:7" x14ac:dyDescent="0.35">
      <c r="G1" s="21" t="s">
        <v>48</v>
      </c>
    </row>
    <row r="2" spans="1:7" ht="33" customHeight="1" x14ac:dyDescent="0.35">
      <c r="A2" s="315" t="s">
        <v>49</v>
      </c>
      <c r="B2" s="315"/>
      <c r="C2" s="315"/>
      <c r="D2" s="315"/>
      <c r="E2" s="315"/>
      <c r="F2" s="315"/>
      <c r="G2" s="315"/>
    </row>
    <row r="3" spans="1:7" ht="21.75" customHeight="1" x14ac:dyDescent="0.35">
      <c r="A3" s="326" t="s">
        <v>84</v>
      </c>
      <c r="B3" s="326"/>
      <c r="C3" s="326"/>
      <c r="D3" s="326"/>
      <c r="E3" s="326"/>
      <c r="F3" s="326"/>
      <c r="G3" s="326"/>
    </row>
    <row r="4" spans="1:7" x14ac:dyDescent="0.35">
      <c r="G4" t="s">
        <v>24</v>
      </c>
    </row>
    <row r="5" spans="1:7" ht="32.25" customHeight="1" x14ac:dyDescent="0.35">
      <c r="A5" s="323" t="s">
        <v>0</v>
      </c>
      <c r="B5" s="323" t="s">
        <v>50</v>
      </c>
      <c r="C5" s="316" t="s">
        <v>51</v>
      </c>
      <c r="D5" s="317"/>
      <c r="E5" s="318"/>
      <c r="F5" s="323" t="s">
        <v>52</v>
      </c>
      <c r="G5" s="323" t="s">
        <v>53</v>
      </c>
    </row>
    <row r="6" spans="1:7" ht="24" customHeight="1" x14ac:dyDescent="0.35">
      <c r="A6" s="324"/>
      <c r="B6" s="324"/>
      <c r="C6" s="319" t="s">
        <v>9</v>
      </c>
      <c r="D6" s="321" t="s">
        <v>10</v>
      </c>
      <c r="E6" s="322"/>
      <c r="F6" s="324"/>
      <c r="G6" s="324"/>
    </row>
    <row r="7" spans="1:7" ht="24" customHeight="1" x14ac:dyDescent="0.35">
      <c r="A7" s="325"/>
      <c r="B7" s="325"/>
      <c r="C7" s="320"/>
      <c r="D7" s="26" t="s">
        <v>11</v>
      </c>
      <c r="E7" s="26" t="s">
        <v>12</v>
      </c>
      <c r="F7" s="325"/>
      <c r="G7" s="325"/>
    </row>
    <row r="8" spans="1:7" s="30" customFormat="1" ht="42" customHeight="1" x14ac:dyDescent="0.3">
      <c r="A8" s="27"/>
      <c r="B8" s="22" t="s">
        <v>32</v>
      </c>
      <c r="C8" s="29">
        <f>C9+C26</f>
        <v>28936399996</v>
      </c>
      <c r="D8" s="29">
        <f>D9+D26</f>
        <v>28857999996</v>
      </c>
      <c r="E8" s="29">
        <f>E9+E26</f>
        <v>78400000</v>
      </c>
      <c r="F8" s="22"/>
      <c r="G8" s="22"/>
    </row>
    <row r="9" spans="1:7" s="30" customFormat="1" ht="42" customHeight="1" x14ac:dyDescent="0.3">
      <c r="A9" s="27" t="s">
        <v>34</v>
      </c>
      <c r="B9" s="33" t="s">
        <v>33</v>
      </c>
      <c r="C9" s="29">
        <f>C10+C14+C16+C19+C22+C24</f>
        <v>25047198333</v>
      </c>
      <c r="D9" s="29">
        <f t="shared" ref="D9:E9" si="0">D10+D14+D16+D19+D22+D24</f>
        <v>24986698333</v>
      </c>
      <c r="E9" s="29">
        <f t="shared" si="0"/>
        <v>60500000</v>
      </c>
      <c r="F9" s="22"/>
      <c r="G9" s="22"/>
    </row>
    <row r="10" spans="1:7" s="30" customFormat="1" ht="45" x14ac:dyDescent="0.3">
      <c r="A10" s="27">
        <v>1</v>
      </c>
      <c r="B10" s="28" t="s">
        <v>35</v>
      </c>
      <c r="C10" s="29">
        <f>SUM(C11)</f>
        <v>1550123855</v>
      </c>
      <c r="D10" s="29">
        <f t="shared" ref="D10:E10" si="1">SUM(D11)</f>
        <v>1519623855</v>
      </c>
      <c r="E10" s="29">
        <f t="shared" si="1"/>
        <v>30500000</v>
      </c>
      <c r="F10" s="22"/>
      <c r="G10" s="22"/>
    </row>
    <row r="11" spans="1:7" ht="120.75" customHeight="1" x14ac:dyDescent="0.35">
      <c r="A11" s="25"/>
      <c r="B11" s="19" t="s">
        <v>36</v>
      </c>
      <c r="C11" s="20">
        <f>SUM(D11:E11)</f>
        <v>1550123855</v>
      </c>
      <c r="D11" s="20">
        <v>1519623855</v>
      </c>
      <c r="E11" s="20">
        <v>30500000</v>
      </c>
      <c r="F11" s="19" t="s">
        <v>73</v>
      </c>
      <c r="G11" s="19" t="s">
        <v>67</v>
      </c>
    </row>
    <row r="12" spans="1:7" s="43" customFormat="1" ht="21" customHeight="1" x14ac:dyDescent="0.35">
      <c r="A12" s="26" t="s">
        <v>82</v>
      </c>
      <c r="B12" s="41" t="s">
        <v>83</v>
      </c>
      <c r="C12" s="42">
        <v>1128200000</v>
      </c>
      <c r="D12" s="42">
        <v>1128200000</v>
      </c>
      <c r="E12" s="42"/>
      <c r="F12" s="41"/>
      <c r="G12" s="41"/>
    </row>
    <row r="13" spans="1:7" s="43" customFormat="1" ht="21" customHeight="1" x14ac:dyDescent="0.35">
      <c r="A13" s="26" t="s">
        <v>82</v>
      </c>
      <c r="B13" s="41" t="s">
        <v>55</v>
      </c>
      <c r="C13" s="42">
        <v>421923855</v>
      </c>
      <c r="D13" s="42">
        <v>391423855</v>
      </c>
      <c r="E13" s="42">
        <v>30500000</v>
      </c>
      <c r="F13" s="41"/>
      <c r="G13" s="41"/>
    </row>
    <row r="14" spans="1:7" s="30" customFormat="1" ht="60" x14ac:dyDescent="0.3">
      <c r="A14" s="27">
        <v>2</v>
      </c>
      <c r="B14" s="28" t="s">
        <v>47</v>
      </c>
      <c r="C14" s="29">
        <f>SUM(C15)</f>
        <v>16496741834</v>
      </c>
      <c r="D14" s="29">
        <f>SUM(D15)</f>
        <v>16496741834</v>
      </c>
      <c r="E14" s="29"/>
      <c r="F14" s="22"/>
      <c r="G14" s="22"/>
    </row>
    <row r="15" spans="1:7" ht="136.5" customHeight="1" x14ac:dyDescent="0.35">
      <c r="A15" s="25"/>
      <c r="B15" s="23" t="s">
        <v>56</v>
      </c>
      <c r="C15" s="20">
        <f>SUM(D15)</f>
        <v>16496741834</v>
      </c>
      <c r="D15" s="31">
        <v>16496741834</v>
      </c>
      <c r="E15" s="19"/>
      <c r="F15" s="19" t="s">
        <v>55</v>
      </c>
      <c r="G15" s="19" t="s">
        <v>77</v>
      </c>
    </row>
    <row r="16" spans="1:7" s="30" customFormat="1" ht="42" customHeight="1" x14ac:dyDescent="0.3">
      <c r="A16" s="27">
        <v>3</v>
      </c>
      <c r="B16" s="28" t="s">
        <v>57</v>
      </c>
      <c r="C16" s="29">
        <f>SUM(C17:C18)</f>
        <v>5359833341</v>
      </c>
      <c r="D16" s="29">
        <f>SUM(D17:D18)</f>
        <v>5359833341</v>
      </c>
      <c r="E16" s="29"/>
      <c r="F16" s="22"/>
      <c r="G16" s="22"/>
    </row>
    <row r="17" spans="1:7" ht="69.75" customHeight="1" x14ac:dyDescent="0.35">
      <c r="A17" s="25"/>
      <c r="B17" s="23" t="s">
        <v>59</v>
      </c>
      <c r="C17" s="20">
        <f>SUM(D17)</f>
        <v>3128887141</v>
      </c>
      <c r="D17" s="20">
        <v>3128887141</v>
      </c>
      <c r="E17" s="20"/>
      <c r="F17" s="19" t="s">
        <v>58</v>
      </c>
      <c r="G17" s="19" t="s">
        <v>68</v>
      </c>
    </row>
    <row r="18" spans="1:7" ht="77.5" x14ac:dyDescent="0.35">
      <c r="A18" s="25"/>
      <c r="B18" s="23" t="s">
        <v>60</v>
      </c>
      <c r="C18" s="20">
        <f>SUM(D18)</f>
        <v>2230946200</v>
      </c>
      <c r="D18" s="20">
        <v>2230946200</v>
      </c>
      <c r="E18" s="19"/>
      <c r="F18" s="19" t="s">
        <v>58</v>
      </c>
      <c r="G18" s="19" t="s">
        <v>69</v>
      </c>
    </row>
    <row r="19" spans="1:7" s="30" customFormat="1" ht="77.5" x14ac:dyDescent="0.3">
      <c r="A19" s="27">
        <v>4</v>
      </c>
      <c r="B19" s="28" t="s">
        <v>61</v>
      </c>
      <c r="C19" s="29">
        <f>SUM(D19:E19)</f>
        <v>1375720250</v>
      </c>
      <c r="D19" s="29">
        <v>1345720250</v>
      </c>
      <c r="E19" s="29">
        <v>30000000</v>
      </c>
      <c r="F19" s="36" t="s">
        <v>79</v>
      </c>
      <c r="G19" s="19" t="s">
        <v>66</v>
      </c>
    </row>
    <row r="20" spans="1:7" s="43" customFormat="1" ht="21.75" customHeight="1" x14ac:dyDescent="0.35">
      <c r="A20" s="26" t="s">
        <v>82</v>
      </c>
      <c r="B20" s="44" t="s">
        <v>83</v>
      </c>
      <c r="C20" s="42">
        <v>741720250</v>
      </c>
      <c r="D20" s="42">
        <v>741720250</v>
      </c>
      <c r="E20" s="42"/>
      <c r="F20" s="41"/>
      <c r="G20" s="41"/>
    </row>
    <row r="21" spans="1:7" s="43" customFormat="1" ht="21.75" customHeight="1" x14ac:dyDescent="0.35">
      <c r="A21" s="26" t="s">
        <v>82</v>
      </c>
      <c r="B21" s="44" t="s">
        <v>55</v>
      </c>
      <c r="C21" s="42">
        <v>634000000</v>
      </c>
      <c r="D21" s="42">
        <v>604000000</v>
      </c>
      <c r="E21" s="42">
        <v>30000000</v>
      </c>
      <c r="F21" s="41"/>
      <c r="G21" s="41"/>
    </row>
    <row r="22" spans="1:7" s="30" customFormat="1" ht="45" x14ac:dyDescent="0.3">
      <c r="A22" s="27">
        <v>5</v>
      </c>
      <c r="B22" s="28" t="s">
        <v>42</v>
      </c>
      <c r="C22" s="29">
        <f>SUM(C23)</f>
        <v>120779053</v>
      </c>
      <c r="D22" s="29">
        <f>SUM(D23)</f>
        <v>120779053</v>
      </c>
      <c r="E22" s="29"/>
      <c r="F22" s="22"/>
      <c r="G22" s="22"/>
    </row>
    <row r="23" spans="1:7" ht="62" x14ac:dyDescent="0.35">
      <c r="A23" s="25"/>
      <c r="B23" s="23" t="s">
        <v>62</v>
      </c>
      <c r="C23" s="20">
        <f>SUM(D23)</f>
        <v>120779053</v>
      </c>
      <c r="D23" s="20">
        <v>120779053</v>
      </c>
      <c r="E23" s="20"/>
      <c r="F23" s="19" t="s">
        <v>54</v>
      </c>
      <c r="G23" s="19" t="s">
        <v>70</v>
      </c>
    </row>
    <row r="24" spans="1:7" s="30" customFormat="1" ht="75" x14ac:dyDescent="0.3">
      <c r="A24" s="27">
        <v>6</v>
      </c>
      <c r="B24" s="28" t="s">
        <v>63</v>
      </c>
      <c r="C24" s="29">
        <f>SUM(C25:C25)</f>
        <v>144000000</v>
      </c>
      <c r="D24" s="29">
        <f>SUM(D25:D25)</f>
        <v>144000000</v>
      </c>
      <c r="E24" s="29"/>
      <c r="F24" s="22"/>
      <c r="G24" s="22"/>
    </row>
    <row r="25" spans="1:7" ht="62" x14ac:dyDescent="0.35">
      <c r="A25" s="25"/>
      <c r="B25" s="23" t="s">
        <v>65</v>
      </c>
      <c r="C25" s="20">
        <f>SUM(D25)</f>
        <v>144000000</v>
      </c>
      <c r="D25" s="20">
        <v>144000000</v>
      </c>
      <c r="E25" s="19"/>
      <c r="F25" s="19" t="s">
        <v>64</v>
      </c>
      <c r="G25" s="19" t="s">
        <v>71</v>
      </c>
    </row>
    <row r="26" spans="1:7" s="34" customFormat="1" ht="28.5" customHeight="1" x14ac:dyDescent="0.35">
      <c r="A26" s="27" t="s">
        <v>72</v>
      </c>
      <c r="B26" s="22" t="s">
        <v>23</v>
      </c>
      <c r="C26" s="29">
        <f>C27+C30+C32+C34</f>
        <v>3889201663</v>
      </c>
      <c r="D26" s="29">
        <f t="shared" ref="D26:E26" si="2">D27+D30+D32+D34</f>
        <v>3871301663</v>
      </c>
      <c r="E26" s="29">
        <f t="shared" si="2"/>
        <v>17900000</v>
      </c>
      <c r="F26" s="22"/>
      <c r="G26" s="22"/>
    </row>
    <row r="27" spans="1:7" s="34" customFormat="1" ht="45" x14ac:dyDescent="0.35">
      <c r="A27" s="27">
        <v>1</v>
      </c>
      <c r="B27" s="22" t="s">
        <v>35</v>
      </c>
      <c r="C27" s="29">
        <f>SUM(C28:C29)</f>
        <v>150000000</v>
      </c>
      <c r="D27" s="29">
        <f t="shared" ref="D27:E27" si="3">SUM(D28:D29)</f>
        <v>137100000</v>
      </c>
      <c r="E27" s="29">
        <f t="shared" si="3"/>
        <v>12900000</v>
      </c>
      <c r="F27" s="22"/>
      <c r="G27" s="22"/>
    </row>
    <row r="28" spans="1:7" s="37" customFormat="1" ht="62" x14ac:dyDescent="0.35">
      <c r="A28" s="35"/>
      <c r="B28" s="36" t="s">
        <v>46</v>
      </c>
      <c r="C28" s="31">
        <f>SUM(D28:E28)</f>
        <v>90000000</v>
      </c>
      <c r="D28" s="31">
        <v>85600000</v>
      </c>
      <c r="E28" s="31">
        <v>4400000</v>
      </c>
      <c r="F28" s="19" t="s">
        <v>55</v>
      </c>
      <c r="G28" s="19" t="s">
        <v>75</v>
      </c>
    </row>
    <row r="29" spans="1:7" s="37" customFormat="1" ht="46.5" x14ac:dyDescent="0.35">
      <c r="A29" s="35"/>
      <c r="B29" s="36" t="s">
        <v>74</v>
      </c>
      <c r="C29" s="31">
        <f>SUM(D29:E29)</f>
        <v>60000000</v>
      </c>
      <c r="D29" s="31">
        <v>51500000</v>
      </c>
      <c r="E29" s="31">
        <v>8500000</v>
      </c>
      <c r="F29" s="19" t="s">
        <v>55</v>
      </c>
      <c r="G29" s="19" t="s">
        <v>76</v>
      </c>
    </row>
    <row r="30" spans="1:7" s="34" customFormat="1" ht="75" x14ac:dyDescent="0.35">
      <c r="A30" s="27">
        <v>2</v>
      </c>
      <c r="B30" s="38" t="s">
        <v>47</v>
      </c>
      <c r="C30" s="29">
        <f>SUM(C31)</f>
        <v>3569001663</v>
      </c>
      <c r="D30" s="29">
        <f>SUM(D31)</f>
        <v>3569001663</v>
      </c>
      <c r="E30" s="29"/>
      <c r="F30" s="29"/>
      <c r="G30" s="22"/>
    </row>
    <row r="31" spans="1:7" s="37" customFormat="1" ht="62" x14ac:dyDescent="0.35">
      <c r="A31" s="35"/>
      <c r="B31" s="39" t="s">
        <v>38</v>
      </c>
      <c r="C31" s="31">
        <f>SUM(D31)</f>
        <v>3569001663</v>
      </c>
      <c r="D31" s="31">
        <v>3569001663</v>
      </c>
      <c r="E31" s="31"/>
      <c r="F31" s="19" t="s">
        <v>55</v>
      </c>
      <c r="G31" s="19" t="s">
        <v>78</v>
      </c>
    </row>
    <row r="32" spans="1:7" s="34" customFormat="1" ht="30" x14ac:dyDescent="0.35">
      <c r="A32" s="27">
        <v>3</v>
      </c>
      <c r="B32" s="32" t="s">
        <v>39</v>
      </c>
      <c r="C32" s="29">
        <f>SUM(C33)</f>
        <v>200000</v>
      </c>
      <c r="D32" s="29">
        <f>SUM(D33)</f>
        <v>200000</v>
      </c>
      <c r="E32" s="29"/>
      <c r="F32" s="29"/>
      <c r="G32" s="22"/>
    </row>
    <row r="33" spans="1:7" s="37" customFormat="1" ht="77.5" x14ac:dyDescent="0.35">
      <c r="A33" s="35"/>
      <c r="B33" s="40" t="s">
        <v>41</v>
      </c>
      <c r="C33" s="31">
        <f>SUM(D33)</f>
        <v>200000</v>
      </c>
      <c r="D33" s="31">
        <v>200000</v>
      </c>
      <c r="E33" s="31"/>
      <c r="F33" s="19" t="s">
        <v>58</v>
      </c>
      <c r="G33" s="36" t="s">
        <v>81</v>
      </c>
    </row>
    <row r="34" spans="1:7" s="34" customFormat="1" ht="75" x14ac:dyDescent="0.35">
      <c r="A34" s="27">
        <v>4</v>
      </c>
      <c r="B34" s="32" t="s">
        <v>43</v>
      </c>
      <c r="C34" s="29">
        <f>SUM(C35:C36)</f>
        <v>170000000</v>
      </c>
      <c r="D34" s="29">
        <f t="shared" ref="D34:E34" si="4">SUM(D35:D36)</f>
        <v>165000000</v>
      </c>
      <c r="E34" s="29">
        <f t="shared" si="4"/>
        <v>5000000</v>
      </c>
      <c r="F34" s="22"/>
      <c r="G34" s="22"/>
    </row>
    <row r="35" spans="1:7" s="37" customFormat="1" ht="108.5" x14ac:dyDescent="0.35">
      <c r="A35" s="35"/>
      <c r="B35" s="39" t="s">
        <v>44</v>
      </c>
      <c r="C35" s="31">
        <f>SUM(D35:E35)</f>
        <v>100000000</v>
      </c>
      <c r="D35" s="31">
        <v>95000000</v>
      </c>
      <c r="E35" s="31">
        <v>5000000</v>
      </c>
      <c r="F35" s="19" t="s">
        <v>64</v>
      </c>
      <c r="G35" s="19" t="s">
        <v>80</v>
      </c>
    </row>
    <row r="36" spans="1:7" s="37" customFormat="1" ht="62" x14ac:dyDescent="0.35">
      <c r="A36" s="35"/>
      <c r="B36" s="39" t="s">
        <v>45</v>
      </c>
      <c r="C36" s="31">
        <f>SUM(D36)</f>
        <v>70000000</v>
      </c>
      <c r="D36" s="31">
        <v>70000000</v>
      </c>
      <c r="E36" s="31"/>
      <c r="F36" s="19" t="s">
        <v>64</v>
      </c>
      <c r="G36" s="19" t="s">
        <v>71</v>
      </c>
    </row>
  </sheetData>
  <mergeCells count="9">
    <mergeCell ref="A2:G2"/>
    <mergeCell ref="C5:E5"/>
    <mergeCell ref="C6:C7"/>
    <mergeCell ref="D6:E6"/>
    <mergeCell ref="A5:A7"/>
    <mergeCell ref="B5:B7"/>
    <mergeCell ref="F5:F7"/>
    <mergeCell ref="G5:G7"/>
    <mergeCell ref="A3:G3"/>
  </mergeCells>
  <pageMargins left="0.51181102362204722" right="0.31496062992125984" top="0.74803149606299213" bottom="0.55118110236220474" header="0.31496062992125984" footer="0.31496062992125984"/>
  <pageSetup paperSize="9" orientation="landscape"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0000"/>
  </sheetPr>
  <dimension ref="A1:J29"/>
  <sheetViews>
    <sheetView view="pageBreakPreview" zoomScale="115" zoomScaleNormal="115" zoomScaleSheetLayoutView="115" workbookViewId="0">
      <selection activeCell="F31" sqref="F31"/>
    </sheetView>
  </sheetViews>
  <sheetFormatPr defaultColWidth="9" defaultRowHeight="14" x14ac:dyDescent="0.35"/>
  <cols>
    <col min="1" max="1" width="6.25" style="114" customWidth="1"/>
    <col min="2" max="2" width="39.5" style="115" customWidth="1"/>
    <col min="3" max="3" width="16.58203125" style="115" customWidth="1"/>
    <col min="4" max="4" width="16.33203125" style="115" customWidth="1"/>
    <col min="5" max="5" width="17.25" style="115" customWidth="1"/>
    <col min="6" max="6" width="20.83203125" style="115" customWidth="1"/>
    <col min="7" max="7" width="8.75" style="115" customWidth="1"/>
    <col min="8" max="10" width="14.33203125" style="115" customWidth="1"/>
    <col min="11" max="16384" width="9" style="115"/>
  </cols>
  <sheetData>
    <row r="1" spans="1:10" ht="15.75" customHeight="1" x14ac:dyDescent="0.35">
      <c r="E1" s="373" t="s">
        <v>221</v>
      </c>
      <c r="F1" s="373"/>
      <c r="G1" s="373"/>
    </row>
    <row r="2" spans="1:10" ht="32.25" customHeight="1" x14ac:dyDescent="0.35">
      <c r="A2" s="370" t="s">
        <v>237</v>
      </c>
      <c r="B2" s="370"/>
      <c r="C2" s="370"/>
      <c r="D2" s="370"/>
      <c r="E2" s="370"/>
      <c r="F2" s="370"/>
      <c r="G2" s="370"/>
    </row>
    <row r="3" spans="1:10" ht="20.25" customHeight="1" x14ac:dyDescent="0.35">
      <c r="A3" s="371" t="e">
        <f>'Thuyết minh 2'!A3:F3</f>
        <v>#REF!</v>
      </c>
      <c r="B3" s="371"/>
      <c r="C3" s="371"/>
      <c r="D3" s="371"/>
      <c r="E3" s="371"/>
      <c r="F3" s="371"/>
      <c r="G3" s="371"/>
    </row>
    <row r="4" spans="1:10" ht="19.5" customHeight="1" x14ac:dyDescent="0.35">
      <c r="E4" s="375" t="s">
        <v>24</v>
      </c>
      <c r="F4" s="375"/>
      <c r="G4" s="375"/>
    </row>
    <row r="5" spans="1:10" s="164" customFormat="1" ht="20.25" customHeight="1" x14ac:dyDescent="0.35">
      <c r="A5" s="376" t="s">
        <v>0</v>
      </c>
      <c r="B5" s="376" t="s">
        <v>235</v>
      </c>
      <c r="C5" s="374" t="s">
        <v>233</v>
      </c>
      <c r="D5" s="374"/>
      <c r="E5" s="374"/>
      <c r="F5" s="374"/>
      <c r="G5" s="374" t="s">
        <v>171</v>
      </c>
    </row>
    <row r="6" spans="1:10" s="164" customFormat="1" ht="18.75" customHeight="1" x14ac:dyDescent="0.35">
      <c r="A6" s="377"/>
      <c r="B6" s="377"/>
      <c r="C6" s="374" t="s">
        <v>9</v>
      </c>
      <c r="D6" s="374" t="s">
        <v>10</v>
      </c>
      <c r="E6" s="374"/>
      <c r="F6" s="374"/>
      <c r="G6" s="374"/>
    </row>
    <row r="7" spans="1:10" s="164" customFormat="1" ht="39.75" customHeight="1" x14ac:dyDescent="0.35">
      <c r="A7" s="378"/>
      <c r="B7" s="378"/>
      <c r="C7" s="374"/>
      <c r="D7" s="175" t="s">
        <v>231</v>
      </c>
      <c r="E7" s="175" t="s">
        <v>232</v>
      </c>
      <c r="F7" s="201" t="s">
        <v>251</v>
      </c>
      <c r="G7" s="374"/>
    </row>
    <row r="8" spans="1:10" s="143" customFormat="1" ht="17.25" customHeight="1" x14ac:dyDescent="0.35">
      <c r="A8" s="121" t="s">
        <v>7</v>
      </c>
      <c r="B8" s="121" t="s">
        <v>22</v>
      </c>
      <c r="C8" s="121">
        <v>1</v>
      </c>
      <c r="D8" s="121">
        <v>2</v>
      </c>
      <c r="E8" s="121">
        <v>3</v>
      </c>
      <c r="F8" s="121">
        <v>4</v>
      </c>
      <c r="G8" s="121">
        <v>5</v>
      </c>
    </row>
    <row r="9" spans="1:10" s="119" customFormat="1" ht="25.5" customHeight="1" x14ac:dyDescent="0.35">
      <c r="A9" s="123"/>
      <c r="B9" s="123" t="s">
        <v>136</v>
      </c>
      <c r="C9" s="124" t="e">
        <f>C10+C12+C14+C18+C20+C22+C26</f>
        <v>#REF!</v>
      </c>
      <c r="D9" s="124">
        <f t="shared" ref="D9:F9" si="0">D10+D12+D14+D18+D20+D22+D26</f>
        <v>2548156676</v>
      </c>
      <c r="E9" s="124">
        <f t="shared" si="0"/>
        <v>51843324</v>
      </c>
      <c r="F9" s="124" t="e">
        <f t="shared" si="0"/>
        <v>#REF!</v>
      </c>
      <c r="G9" s="123"/>
      <c r="H9" s="138"/>
      <c r="I9" s="138"/>
      <c r="J9" s="138"/>
    </row>
    <row r="10" spans="1:10" s="139" customFormat="1" ht="19.5" customHeight="1" x14ac:dyDescent="0.35">
      <c r="A10" s="125">
        <v>1</v>
      </c>
      <c r="B10" s="127" t="s">
        <v>86</v>
      </c>
      <c r="C10" s="126">
        <f t="shared" ref="C10:D10" si="1">C11</f>
        <v>490000000</v>
      </c>
      <c r="D10" s="126">
        <f t="shared" si="1"/>
        <v>490000000</v>
      </c>
      <c r="E10" s="127"/>
      <c r="F10" s="127"/>
      <c r="G10" s="127"/>
      <c r="H10" s="176"/>
      <c r="I10" s="176"/>
      <c r="J10" s="138"/>
    </row>
    <row r="11" spans="1:10" s="146" customFormat="1" ht="19.5" customHeight="1" x14ac:dyDescent="0.35">
      <c r="A11" s="144" t="s">
        <v>37</v>
      </c>
      <c r="B11" s="120" t="s">
        <v>215</v>
      </c>
      <c r="C11" s="145">
        <f>D11</f>
        <v>490000000</v>
      </c>
      <c r="D11" s="145">
        <v>490000000</v>
      </c>
      <c r="E11" s="120"/>
      <c r="F11" s="120"/>
      <c r="G11" s="120"/>
    </row>
    <row r="12" spans="1:10" s="139" customFormat="1" ht="19.5" customHeight="1" x14ac:dyDescent="0.35">
      <c r="A12" s="125">
        <v>2</v>
      </c>
      <c r="B12" s="127" t="s">
        <v>89</v>
      </c>
      <c r="C12" s="126">
        <f t="shared" ref="C12:E12" si="2">C13</f>
        <v>470000000</v>
      </c>
      <c r="D12" s="126">
        <f t="shared" si="2"/>
        <v>418156676</v>
      </c>
      <c r="E12" s="126">
        <f t="shared" si="2"/>
        <v>51843324</v>
      </c>
      <c r="F12" s="126"/>
      <c r="G12" s="127"/>
    </row>
    <row r="13" spans="1:10" ht="19.5" customHeight="1" x14ac:dyDescent="0.35">
      <c r="A13" s="116" t="s">
        <v>37</v>
      </c>
      <c r="B13" s="128" t="s">
        <v>216</v>
      </c>
      <c r="C13" s="129">
        <f>D13+E13</f>
        <v>470000000</v>
      </c>
      <c r="D13" s="129">
        <f>418156676</f>
        <v>418156676</v>
      </c>
      <c r="E13" s="129">
        <v>51843324</v>
      </c>
      <c r="F13" s="129"/>
      <c r="G13" s="128"/>
    </row>
    <row r="14" spans="1:10" s="139" customFormat="1" ht="19.5" customHeight="1" x14ac:dyDescent="0.35">
      <c r="A14" s="125">
        <v>3</v>
      </c>
      <c r="B14" s="127" t="s">
        <v>90</v>
      </c>
      <c r="C14" s="126">
        <f t="shared" ref="C14:D14" si="3">SUM(C15:C17)</f>
        <v>1190000000</v>
      </c>
      <c r="D14" s="126">
        <f t="shared" si="3"/>
        <v>1190000000</v>
      </c>
      <c r="E14" s="127"/>
      <c r="F14" s="127"/>
      <c r="G14" s="127"/>
    </row>
    <row r="15" spans="1:10" ht="32.25" customHeight="1" x14ac:dyDescent="0.35">
      <c r="A15" s="116" t="s">
        <v>37</v>
      </c>
      <c r="B15" s="128" t="s">
        <v>217</v>
      </c>
      <c r="C15" s="129">
        <f>D15</f>
        <v>250000000</v>
      </c>
      <c r="D15" s="129">
        <v>250000000</v>
      </c>
      <c r="E15" s="128"/>
      <c r="F15" s="128"/>
      <c r="G15" s="128"/>
    </row>
    <row r="16" spans="1:10" ht="21.75" customHeight="1" x14ac:dyDescent="0.35">
      <c r="A16" s="116" t="s">
        <v>37</v>
      </c>
      <c r="B16" s="128" t="s">
        <v>218</v>
      </c>
      <c r="C16" s="129">
        <f t="shared" ref="C16:C17" si="4">D16</f>
        <v>450000000</v>
      </c>
      <c r="D16" s="129">
        <v>450000000</v>
      </c>
      <c r="E16" s="128"/>
      <c r="F16" s="128"/>
      <c r="G16" s="128"/>
    </row>
    <row r="17" spans="1:7" ht="21.75" customHeight="1" x14ac:dyDescent="0.35">
      <c r="A17" s="116" t="s">
        <v>37</v>
      </c>
      <c r="B17" s="128" t="s">
        <v>219</v>
      </c>
      <c r="C17" s="129">
        <f t="shared" si="4"/>
        <v>490000000</v>
      </c>
      <c r="D17" s="129">
        <v>490000000</v>
      </c>
      <c r="E17" s="128"/>
      <c r="F17" s="128"/>
      <c r="G17" s="128"/>
    </row>
    <row r="18" spans="1:7" s="139" customFormat="1" ht="21.75" customHeight="1" x14ac:dyDescent="0.35">
      <c r="A18" s="125">
        <v>4</v>
      </c>
      <c r="B18" s="127" t="s">
        <v>94</v>
      </c>
      <c r="C18" s="126">
        <f t="shared" ref="C18:D18" si="5">C19</f>
        <v>450000000</v>
      </c>
      <c r="D18" s="126">
        <f t="shared" si="5"/>
        <v>450000000</v>
      </c>
      <c r="E18" s="127"/>
      <c r="F18" s="127"/>
      <c r="G18" s="127"/>
    </row>
    <row r="19" spans="1:7" ht="33" customHeight="1" x14ac:dyDescent="0.35">
      <c r="A19" s="116" t="s">
        <v>37</v>
      </c>
      <c r="B19" s="128" t="s">
        <v>220</v>
      </c>
      <c r="C19" s="129">
        <f>D19</f>
        <v>450000000</v>
      </c>
      <c r="D19" s="129">
        <v>450000000</v>
      </c>
      <c r="E19" s="128"/>
      <c r="F19" s="128"/>
      <c r="G19" s="128"/>
    </row>
    <row r="20" spans="1:7" s="139" customFormat="1" ht="22.5" customHeight="1" x14ac:dyDescent="0.35">
      <c r="A20" s="199">
        <v>5</v>
      </c>
      <c r="B20" s="200" t="s">
        <v>93</v>
      </c>
      <c r="C20" s="203" t="e">
        <f>C21</f>
        <v>#REF!</v>
      </c>
      <c r="D20" s="200"/>
      <c r="E20" s="200"/>
      <c r="F20" s="203" t="e">
        <f>F21</f>
        <v>#REF!</v>
      </c>
      <c r="G20" s="200"/>
    </row>
    <row r="21" spans="1:7" ht="22.5" customHeight="1" x14ac:dyDescent="0.35">
      <c r="A21" s="117"/>
      <c r="B21" s="118" t="s">
        <v>252</v>
      </c>
      <c r="C21" s="198" t="e">
        <f>F21</f>
        <v>#REF!</v>
      </c>
      <c r="D21" s="198"/>
      <c r="E21" s="198"/>
      <c r="F21" s="198" t="e">
        <f>#REF!</f>
        <v>#REF!</v>
      </c>
      <c r="G21" s="118"/>
    </row>
    <row r="22" spans="1:7" s="139" customFormat="1" ht="22.5" customHeight="1" x14ac:dyDescent="0.35">
      <c r="A22" s="199">
        <v>6</v>
      </c>
      <c r="B22" s="200" t="s">
        <v>91</v>
      </c>
      <c r="C22" s="203">
        <f>SUM(C23:C25)</f>
        <v>235000000</v>
      </c>
      <c r="D22" s="203"/>
      <c r="E22" s="203"/>
      <c r="F22" s="203">
        <f>SUM(F23:F25)</f>
        <v>235000000</v>
      </c>
      <c r="G22" s="200"/>
    </row>
    <row r="23" spans="1:7" ht="22.5" customHeight="1" x14ac:dyDescent="0.35">
      <c r="A23" s="117"/>
      <c r="B23" s="128" t="s">
        <v>253</v>
      </c>
      <c r="C23" s="198">
        <f>F23</f>
        <v>95000000</v>
      </c>
      <c r="D23" s="198"/>
      <c r="E23" s="198"/>
      <c r="F23" s="198">
        <v>95000000</v>
      </c>
      <c r="G23" s="118"/>
    </row>
    <row r="24" spans="1:7" ht="22.5" customHeight="1" x14ac:dyDescent="0.35">
      <c r="A24" s="117"/>
      <c r="B24" s="128" t="s">
        <v>254</v>
      </c>
      <c r="C24" s="198">
        <f>F24</f>
        <v>50000000</v>
      </c>
      <c r="D24" s="198"/>
      <c r="E24" s="198"/>
      <c r="F24" s="198">
        <v>50000000</v>
      </c>
      <c r="G24" s="118"/>
    </row>
    <row r="25" spans="1:7" ht="36" customHeight="1" x14ac:dyDescent="0.35">
      <c r="A25" s="117"/>
      <c r="B25" s="128" t="s">
        <v>255</v>
      </c>
      <c r="C25" s="198">
        <f>F25</f>
        <v>90000000</v>
      </c>
      <c r="D25" s="198"/>
      <c r="E25" s="198"/>
      <c r="F25" s="198">
        <v>90000000</v>
      </c>
      <c r="G25" s="118"/>
    </row>
    <row r="26" spans="1:7" s="139" customFormat="1" ht="23.25" customHeight="1" x14ac:dyDescent="0.35">
      <c r="A26" s="199">
        <v>7</v>
      </c>
      <c r="B26" s="200" t="s">
        <v>88</v>
      </c>
      <c r="C26" s="203">
        <f>C27</f>
        <v>380000000</v>
      </c>
      <c r="D26" s="200"/>
      <c r="E26" s="200"/>
      <c r="F26" s="203">
        <f>F27</f>
        <v>380000000</v>
      </c>
      <c r="G26" s="200"/>
    </row>
    <row r="27" spans="1:7" ht="23.25" customHeight="1" x14ac:dyDescent="0.35">
      <c r="A27" s="117"/>
      <c r="B27" s="118" t="s">
        <v>256</v>
      </c>
      <c r="C27" s="198">
        <f>F27</f>
        <v>380000000</v>
      </c>
      <c r="D27" s="198"/>
      <c r="E27" s="198"/>
      <c r="F27" s="198">
        <v>380000000</v>
      </c>
      <c r="G27" s="118"/>
    </row>
    <row r="28" spans="1:7" x14ac:dyDescent="0.35">
      <c r="C28" s="202"/>
      <c r="D28" s="202"/>
      <c r="E28" s="202"/>
      <c r="F28" s="202"/>
    </row>
    <row r="29" spans="1:7" x14ac:dyDescent="0.35">
      <c r="C29" s="202"/>
      <c r="D29" s="202"/>
      <c r="E29" s="202"/>
      <c r="F29" s="202"/>
    </row>
  </sheetData>
  <mergeCells count="10">
    <mergeCell ref="E1:G1"/>
    <mergeCell ref="G5:G7"/>
    <mergeCell ref="A2:G2"/>
    <mergeCell ref="A3:G3"/>
    <mergeCell ref="E4:G4"/>
    <mergeCell ref="A5:A7"/>
    <mergeCell ref="B5:B7"/>
    <mergeCell ref="C6:C7"/>
    <mergeCell ref="D6:F6"/>
    <mergeCell ref="C5:F5"/>
  </mergeCells>
  <pageMargins left="0.64" right="0.27" top="0.46" bottom="0.53" header="0.3" footer="0.2"/>
  <pageSetup paperSize="9" firstPageNumber="32" orientation="landscape" useFirstPageNumber="1" verticalDpi="0" r:id="rId1"/>
  <headerFooter>
    <oddFooter>&amp;C&amp;P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O32"/>
  <sheetViews>
    <sheetView view="pageBreakPreview" zoomScale="60" workbookViewId="0">
      <selection activeCell="Q8" sqref="Q8"/>
    </sheetView>
  </sheetViews>
  <sheetFormatPr defaultColWidth="9" defaultRowHeight="15.5" x14ac:dyDescent="0.35"/>
  <cols>
    <col min="1" max="1" width="6.58203125" style="1" customWidth="1"/>
    <col min="2" max="2" width="28.58203125" style="1" customWidth="1"/>
    <col min="3" max="15" width="14.83203125" style="1" customWidth="1"/>
    <col min="16" max="16384" width="9" style="1"/>
  </cols>
  <sheetData>
    <row r="1" spans="1:15" ht="22.5" customHeight="1" x14ac:dyDescent="0.35">
      <c r="N1" s="379" t="s">
        <v>26</v>
      </c>
      <c r="O1" s="379"/>
    </row>
    <row r="2" spans="1:15" ht="26.25" customHeight="1" x14ac:dyDescent="0.35">
      <c r="A2" s="379" t="s">
        <v>27</v>
      </c>
      <c r="B2" s="379"/>
      <c r="C2" s="379"/>
      <c r="D2" s="379"/>
      <c r="E2" s="379"/>
      <c r="F2" s="379"/>
      <c r="G2" s="379"/>
      <c r="H2" s="379"/>
      <c r="I2" s="379"/>
      <c r="J2" s="379"/>
      <c r="K2" s="379"/>
      <c r="L2" s="379"/>
      <c r="M2" s="379"/>
      <c r="N2" s="379"/>
      <c r="O2" s="379"/>
    </row>
    <row r="3" spans="1:15" ht="21" customHeight="1" x14ac:dyDescent="0.35">
      <c r="A3" s="364" t="s">
        <v>31</v>
      </c>
      <c r="B3" s="364"/>
      <c r="C3" s="364"/>
      <c r="D3" s="364"/>
      <c r="E3" s="364"/>
      <c r="F3" s="364"/>
      <c r="G3" s="364"/>
      <c r="H3" s="364"/>
      <c r="I3" s="364"/>
      <c r="J3" s="364"/>
      <c r="K3" s="364"/>
      <c r="L3" s="364"/>
      <c r="M3" s="364"/>
      <c r="N3" s="364"/>
      <c r="O3" s="364"/>
    </row>
    <row r="5" spans="1:15" ht="21" customHeight="1" x14ac:dyDescent="0.35">
      <c r="N5" s="380" t="s">
        <v>24</v>
      </c>
      <c r="O5" s="380"/>
    </row>
    <row r="6" spans="1:15" s="5" customFormat="1" ht="28.5" customHeight="1" x14ac:dyDescent="0.35">
      <c r="A6" s="356" t="s">
        <v>0</v>
      </c>
      <c r="B6" s="356" t="s">
        <v>1</v>
      </c>
      <c r="C6" s="356" t="s">
        <v>5</v>
      </c>
      <c r="D6" s="356"/>
      <c r="E6" s="356"/>
      <c r="F6" s="356" t="s">
        <v>2</v>
      </c>
      <c r="G6" s="356"/>
      <c r="H6" s="356"/>
      <c r="I6" s="356"/>
      <c r="J6" s="356"/>
      <c r="K6" s="356"/>
      <c r="L6" s="356" t="s">
        <v>6</v>
      </c>
      <c r="M6" s="356"/>
      <c r="N6" s="356"/>
      <c r="O6" s="356" t="s">
        <v>28</v>
      </c>
    </row>
    <row r="7" spans="1:15" s="5" customFormat="1" ht="28.5" customHeight="1" x14ac:dyDescent="0.35">
      <c r="A7" s="356"/>
      <c r="B7" s="356"/>
      <c r="C7" s="356" t="s">
        <v>9</v>
      </c>
      <c r="D7" s="356" t="s">
        <v>10</v>
      </c>
      <c r="E7" s="356"/>
      <c r="F7" s="356" t="s">
        <v>4</v>
      </c>
      <c r="G7" s="356"/>
      <c r="H7" s="356"/>
      <c r="I7" s="356" t="s">
        <v>3</v>
      </c>
      <c r="J7" s="356"/>
      <c r="K7" s="356"/>
      <c r="L7" s="356" t="s">
        <v>9</v>
      </c>
      <c r="M7" s="356" t="s">
        <v>10</v>
      </c>
      <c r="N7" s="356"/>
      <c r="O7" s="356"/>
    </row>
    <row r="8" spans="1:15" s="5" customFormat="1" ht="33.75" customHeight="1" x14ac:dyDescent="0.35">
      <c r="A8" s="356"/>
      <c r="B8" s="356"/>
      <c r="C8" s="356"/>
      <c r="D8" s="2" t="s">
        <v>11</v>
      </c>
      <c r="E8" s="2" t="s">
        <v>12</v>
      </c>
      <c r="F8" s="2" t="s">
        <v>9</v>
      </c>
      <c r="G8" s="2" t="s">
        <v>11</v>
      </c>
      <c r="H8" s="2" t="s">
        <v>12</v>
      </c>
      <c r="I8" s="2" t="s">
        <v>9</v>
      </c>
      <c r="J8" s="2" t="s">
        <v>11</v>
      </c>
      <c r="K8" s="2" t="s">
        <v>12</v>
      </c>
      <c r="L8" s="356"/>
      <c r="M8" s="2" t="s">
        <v>11</v>
      </c>
      <c r="N8" s="2" t="s">
        <v>12</v>
      </c>
      <c r="O8" s="356"/>
    </row>
    <row r="9" spans="1:15" s="5" customFormat="1" ht="18" customHeight="1" x14ac:dyDescent="0.35">
      <c r="A9" s="3">
        <v>1</v>
      </c>
      <c r="B9" s="4">
        <v>2</v>
      </c>
      <c r="C9" s="3" t="s">
        <v>13</v>
      </c>
      <c r="D9" s="4">
        <v>4</v>
      </c>
      <c r="E9" s="3">
        <v>5</v>
      </c>
      <c r="F9" s="4" t="s">
        <v>14</v>
      </c>
      <c r="G9" s="3" t="s">
        <v>15</v>
      </c>
      <c r="H9" s="4" t="s">
        <v>16</v>
      </c>
      <c r="I9" s="3" t="s">
        <v>17</v>
      </c>
      <c r="J9" s="4" t="s">
        <v>18</v>
      </c>
      <c r="K9" s="3" t="s">
        <v>19</v>
      </c>
      <c r="L9" s="4" t="s">
        <v>20</v>
      </c>
      <c r="M9" s="3">
        <v>13</v>
      </c>
      <c r="N9" s="4">
        <v>14</v>
      </c>
      <c r="O9" s="3">
        <v>15</v>
      </c>
    </row>
    <row r="10" spans="1:15" s="6" customFormat="1" ht="10.5" x14ac:dyDescent="0.35">
      <c r="A10" s="7" t="s">
        <v>7</v>
      </c>
      <c r="B10" s="8" t="s">
        <v>8</v>
      </c>
      <c r="C10" s="9"/>
      <c r="D10" s="9"/>
      <c r="E10" s="9"/>
      <c r="F10" s="9"/>
      <c r="G10" s="9"/>
      <c r="H10" s="9"/>
      <c r="I10" s="9"/>
      <c r="J10" s="9"/>
      <c r="K10" s="9"/>
      <c r="L10" s="9"/>
      <c r="M10" s="9"/>
      <c r="N10" s="9"/>
      <c r="O10" s="9"/>
    </row>
    <row r="11" spans="1:15" s="5" customFormat="1" ht="10.5" x14ac:dyDescent="0.35">
      <c r="A11" s="10">
        <v>1</v>
      </c>
      <c r="B11" s="11" t="s">
        <v>29</v>
      </c>
      <c r="C11" s="12"/>
      <c r="D11" s="12"/>
      <c r="E11" s="12"/>
      <c r="F11" s="12"/>
      <c r="G11" s="12"/>
      <c r="H11" s="12"/>
      <c r="I11" s="12"/>
      <c r="J11" s="12"/>
      <c r="K11" s="12"/>
      <c r="L11" s="12"/>
      <c r="M11" s="12"/>
      <c r="N11" s="12"/>
      <c r="O11" s="12"/>
    </row>
    <row r="12" spans="1:15" s="5" customFormat="1" ht="10.5" x14ac:dyDescent="0.35">
      <c r="A12" s="10">
        <v>2</v>
      </c>
      <c r="B12" s="11" t="s">
        <v>29</v>
      </c>
      <c r="C12" s="12"/>
      <c r="D12" s="12"/>
      <c r="E12" s="12"/>
      <c r="F12" s="12"/>
      <c r="G12" s="12"/>
      <c r="H12" s="12"/>
      <c r="I12" s="12"/>
      <c r="J12" s="12"/>
      <c r="K12" s="12"/>
      <c r="L12" s="12"/>
      <c r="M12" s="12"/>
      <c r="N12" s="12"/>
      <c r="O12" s="12"/>
    </row>
    <row r="13" spans="1:15" s="5" customFormat="1" ht="10.5" x14ac:dyDescent="0.35">
      <c r="A13" s="10">
        <v>3</v>
      </c>
      <c r="B13" s="11" t="s">
        <v>29</v>
      </c>
      <c r="C13" s="12"/>
      <c r="D13" s="12"/>
      <c r="E13" s="12"/>
      <c r="F13" s="12"/>
      <c r="G13" s="12"/>
      <c r="H13" s="12"/>
      <c r="I13" s="12"/>
      <c r="J13" s="12"/>
      <c r="K13" s="12"/>
      <c r="L13" s="12"/>
      <c r="M13" s="12"/>
      <c r="N13" s="12"/>
      <c r="O13" s="12"/>
    </row>
    <row r="14" spans="1:15" s="5" customFormat="1" ht="10.5" x14ac:dyDescent="0.35">
      <c r="A14" s="10"/>
      <c r="B14" s="11" t="s">
        <v>21</v>
      </c>
      <c r="C14" s="12"/>
      <c r="D14" s="12"/>
      <c r="E14" s="12"/>
      <c r="F14" s="12"/>
      <c r="G14" s="12"/>
      <c r="H14" s="12"/>
      <c r="I14" s="12"/>
      <c r="J14" s="12"/>
      <c r="K14" s="12"/>
      <c r="L14" s="12"/>
      <c r="M14" s="12"/>
      <c r="N14" s="12"/>
      <c r="O14" s="12"/>
    </row>
    <row r="15" spans="1:15" s="5" customFormat="1" ht="10.5" x14ac:dyDescent="0.35">
      <c r="A15" s="10"/>
      <c r="B15" s="11"/>
      <c r="C15" s="12"/>
      <c r="D15" s="12"/>
      <c r="E15" s="12"/>
      <c r="F15" s="12"/>
      <c r="G15" s="12"/>
      <c r="H15" s="12"/>
      <c r="I15" s="12"/>
      <c r="J15" s="12"/>
      <c r="K15" s="12"/>
      <c r="L15" s="12"/>
      <c r="M15" s="12"/>
      <c r="N15" s="12"/>
      <c r="O15" s="12"/>
    </row>
    <row r="16" spans="1:15" s="5" customFormat="1" ht="10.5" x14ac:dyDescent="0.35">
      <c r="A16" s="10"/>
      <c r="B16" s="11"/>
      <c r="C16" s="12"/>
      <c r="D16" s="12"/>
      <c r="E16" s="12"/>
      <c r="F16" s="12"/>
      <c r="G16" s="12"/>
      <c r="H16" s="12"/>
      <c r="I16" s="12"/>
      <c r="J16" s="12"/>
      <c r="K16" s="12"/>
      <c r="L16" s="12"/>
      <c r="M16" s="12"/>
      <c r="N16" s="12"/>
      <c r="O16" s="12"/>
    </row>
    <row r="17" spans="1:15" s="5" customFormat="1" ht="10.5" x14ac:dyDescent="0.35">
      <c r="A17" s="10"/>
      <c r="B17" s="11"/>
      <c r="C17" s="12"/>
      <c r="D17" s="12"/>
      <c r="E17" s="12"/>
      <c r="F17" s="12"/>
      <c r="G17" s="12"/>
      <c r="H17" s="12"/>
      <c r="I17" s="12"/>
      <c r="J17" s="12"/>
      <c r="K17" s="12"/>
      <c r="L17" s="12"/>
      <c r="M17" s="12"/>
      <c r="N17" s="12"/>
      <c r="O17" s="12"/>
    </row>
    <row r="18" spans="1:15" s="5" customFormat="1" ht="10.5" x14ac:dyDescent="0.35">
      <c r="A18" s="10"/>
      <c r="B18" s="11"/>
      <c r="C18" s="12"/>
      <c r="D18" s="12"/>
      <c r="E18" s="12"/>
      <c r="F18" s="12"/>
      <c r="G18" s="12"/>
      <c r="H18" s="12"/>
      <c r="I18" s="12"/>
      <c r="J18" s="12"/>
      <c r="K18" s="12"/>
      <c r="L18" s="12"/>
      <c r="M18" s="12"/>
      <c r="N18" s="12"/>
      <c r="O18" s="12"/>
    </row>
    <row r="19" spans="1:15" s="6" customFormat="1" ht="10.5" x14ac:dyDescent="0.35">
      <c r="A19" s="13" t="s">
        <v>22</v>
      </c>
      <c r="B19" s="14" t="s">
        <v>23</v>
      </c>
      <c r="C19" s="15"/>
      <c r="D19" s="15"/>
      <c r="E19" s="15"/>
      <c r="F19" s="15"/>
      <c r="G19" s="15"/>
      <c r="H19" s="15"/>
      <c r="I19" s="15"/>
      <c r="J19" s="15"/>
      <c r="K19" s="15"/>
      <c r="L19" s="15"/>
      <c r="M19" s="15"/>
      <c r="N19" s="15"/>
      <c r="O19" s="15"/>
    </row>
    <row r="20" spans="1:15" s="5" customFormat="1" ht="10.5" x14ac:dyDescent="0.35">
      <c r="A20" s="10">
        <v>1</v>
      </c>
      <c r="B20" s="11" t="str">
        <f>B11</f>
        <v>Nội dung thành phần, nội dung,…</v>
      </c>
      <c r="C20" s="12"/>
      <c r="D20" s="12"/>
      <c r="E20" s="12"/>
      <c r="F20" s="12"/>
      <c r="G20" s="12"/>
      <c r="H20" s="12"/>
      <c r="I20" s="12"/>
      <c r="J20" s="12"/>
      <c r="K20" s="12"/>
      <c r="L20" s="12"/>
      <c r="M20" s="12"/>
      <c r="N20" s="12"/>
      <c r="O20" s="12"/>
    </row>
    <row r="21" spans="1:15" s="5" customFormat="1" ht="10.5" x14ac:dyDescent="0.35">
      <c r="A21" s="10">
        <v>2</v>
      </c>
      <c r="B21" s="11" t="str">
        <f t="shared" ref="B21:B22" si="0">B12</f>
        <v>Nội dung thành phần, nội dung,…</v>
      </c>
      <c r="C21" s="12"/>
      <c r="D21" s="12"/>
      <c r="E21" s="12"/>
      <c r="F21" s="12"/>
      <c r="G21" s="12"/>
      <c r="H21" s="12"/>
      <c r="I21" s="12"/>
      <c r="J21" s="12"/>
      <c r="K21" s="12"/>
      <c r="L21" s="12"/>
      <c r="M21" s="12"/>
      <c r="N21" s="12"/>
      <c r="O21" s="12"/>
    </row>
    <row r="22" spans="1:15" s="5" customFormat="1" ht="10.5" x14ac:dyDescent="0.35">
      <c r="A22" s="10">
        <v>3</v>
      </c>
      <c r="B22" s="11" t="str">
        <f t="shared" si="0"/>
        <v>Nội dung thành phần, nội dung,…</v>
      </c>
      <c r="C22" s="12"/>
      <c r="D22" s="12"/>
      <c r="E22" s="12"/>
      <c r="F22" s="12"/>
      <c r="G22" s="12"/>
      <c r="H22" s="12"/>
      <c r="I22" s="12"/>
      <c r="J22" s="12"/>
      <c r="K22" s="12"/>
      <c r="L22" s="12"/>
      <c r="M22" s="12"/>
      <c r="N22" s="12"/>
      <c r="O22" s="12"/>
    </row>
    <row r="23" spans="1:15" s="5" customFormat="1" ht="10.5" x14ac:dyDescent="0.35">
      <c r="A23" s="10"/>
      <c r="B23" s="11" t="s">
        <v>21</v>
      </c>
      <c r="C23" s="12"/>
      <c r="D23" s="12"/>
      <c r="E23" s="12"/>
      <c r="F23" s="12"/>
      <c r="G23" s="12"/>
      <c r="H23" s="12"/>
      <c r="I23" s="12"/>
      <c r="J23" s="12"/>
      <c r="K23" s="12"/>
      <c r="L23" s="12"/>
      <c r="M23" s="12"/>
      <c r="N23" s="12"/>
      <c r="O23" s="12"/>
    </row>
    <row r="24" spans="1:15" s="5" customFormat="1" ht="10.5" x14ac:dyDescent="0.35">
      <c r="A24" s="10"/>
      <c r="B24" s="11"/>
      <c r="C24" s="12"/>
      <c r="D24" s="12"/>
      <c r="E24" s="12"/>
      <c r="F24" s="12"/>
      <c r="G24" s="12"/>
      <c r="H24" s="12"/>
      <c r="I24" s="12"/>
      <c r="J24" s="12"/>
      <c r="K24" s="12"/>
      <c r="L24" s="12"/>
      <c r="M24" s="12"/>
      <c r="N24" s="12"/>
      <c r="O24" s="12"/>
    </row>
    <row r="25" spans="1:15" s="5" customFormat="1" ht="10.5" x14ac:dyDescent="0.35">
      <c r="A25" s="10"/>
      <c r="B25" s="11"/>
      <c r="C25" s="12"/>
      <c r="D25" s="12"/>
      <c r="E25" s="12"/>
      <c r="F25" s="12"/>
      <c r="G25" s="12"/>
      <c r="H25" s="12"/>
      <c r="I25" s="12"/>
      <c r="J25" s="12"/>
      <c r="K25" s="12"/>
      <c r="L25" s="12"/>
      <c r="M25" s="12"/>
      <c r="N25" s="12"/>
      <c r="O25" s="12"/>
    </row>
    <row r="26" spans="1:15" s="5" customFormat="1" ht="10.5" x14ac:dyDescent="0.35">
      <c r="A26" s="10"/>
      <c r="B26" s="11"/>
      <c r="C26" s="12"/>
      <c r="D26" s="12"/>
      <c r="E26" s="12"/>
      <c r="F26" s="12"/>
      <c r="G26" s="12"/>
      <c r="H26" s="12"/>
      <c r="I26" s="12"/>
      <c r="J26" s="12"/>
      <c r="K26" s="12"/>
      <c r="L26" s="12"/>
      <c r="M26" s="12"/>
      <c r="N26" s="12"/>
      <c r="O26" s="12"/>
    </row>
    <row r="27" spans="1:15" s="5" customFormat="1" ht="10.5" x14ac:dyDescent="0.35">
      <c r="A27" s="10"/>
      <c r="B27" s="11"/>
      <c r="C27" s="12"/>
      <c r="D27" s="12"/>
      <c r="E27" s="12"/>
      <c r="F27" s="12"/>
      <c r="G27" s="12"/>
      <c r="H27" s="12"/>
      <c r="I27" s="12"/>
      <c r="J27" s="12"/>
      <c r="K27" s="12"/>
      <c r="L27" s="12"/>
      <c r="M27" s="12"/>
      <c r="N27" s="12"/>
      <c r="O27" s="12"/>
    </row>
    <row r="28" spans="1:15" s="5" customFormat="1" ht="10.5" x14ac:dyDescent="0.35">
      <c r="A28" s="10"/>
      <c r="B28" s="11"/>
      <c r="C28" s="12"/>
      <c r="D28" s="12"/>
      <c r="E28" s="12"/>
      <c r="F28" s="12"/>
      <c r="G28" s="12"/>
      <c r="H28" s="12"/>
      <c r="I28" s="12"/>
      <c r="J28" s="12"/>
      <c r="K28" s="12"/>
      <c r="L28" s="12"/>
      <c r="M28" s="12"/>
      <c r="N28" s="12"/>
      <c r="O28" s="12"/>
    </row>
    <row r="29" spans="1:15" s="5" customFormat="1" ht="10.5" x14ac:dyDescent="0.35">
      <c r="A29" s="10"/>
      <c r="B29" s="11"/>
      <c r="C29" s="12"/>
      <c r="D29" s="12"/>
      <c r="E29" s="12"/>
      <c r="F29" s="12"/>
      <c r="G29" s="12"/>
      <c r="H29" s="12"/>
      <c r="I29" s="12"/>
      <c r="J29" s="12"/>
      <c r="K29" s="12"/>
      <c r="L29" s="12"/>
      <c r="M29" s="12"/>
      <c r="N29" s="12"/>
      <c r="O29" s="12"/>
    </row>
    <row r="30" spans="1:15" s="5" customFormat="1" ht="10.5" x14ac:dyDescent="0.35">
      <c r="A30" s="16"/>
      <c r="B30" s="17"/>
      <c r="C30" s="18"/>
      <c r="D30" s="18"/>
      <c r="E30" s="18"/>
      <c r="F30" s="18"/>
      <c r="G30" s="18"/>
      <c r="H30" s="18"/>
      <c r="I30" s="18"/>
      <c r="J30" s="18"/>
      <c r="K30" s="18"/>
      <c r="L30" s="18"/>
      <c r="M30" s="18"/>
      <c r="N30" s="18"/>
      <c r="O30" s="18"/>
    </row>
    <row r="31" spans="1:15" s="5" customFormat="1" ht="10.5" x14ac:dyDescent="0.35"/>
    <row r="32" spans="1:15" s="5" customFormat="1" ht="10.5" x14ac:dyDescent="0.35">
      <c r="A32" s="6" t="s">
        <v>25</v>
      </c>
    </row>
  </sheetData>
  <mergeCells count="16">
    <mergeCell ref="M7:N7"/>
    <mergeCell ref="N1:O1"/>
    <mergeCell ref="A2:O2"/>
    <mergeCell ref="A3:O3"/>
    <mergeCell ref="N5:O5"/>
    <mergeCell ref="A6:A8"/>
    <mergeCell ref="B6:B8"/>
    <mergeCell ref="C6:E6"/>
    <mergeCell ref="F6:K6"/>
    <mergeCell ref="L6:N6"/>
    <mergeCell ref="O6:O8"/>
    <mergeCell ref="C7:C8"/>
    <mergeCell ref="D7:E7"/>
    <mergeCell ref="F7:H7"/>
    <mergeCell ref="I7:K7"/>
    <mergeCell ref="L7:L8"/>
  </mergeCells>
  <pageMargins left="0.7" right="0.7" top="0.75" bottom="0.75" header="0.3" footer="0.3"/>
  <pageSetup paperSize="9" scale="53"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R205"/>
  <sheetViews>
    <sheetView view="pageBreakPreview" topLeftCell="A5" zoomScaleSheetLayoutView="100" workbookViewId="0">
      <pane ySplit="3" topLeftCell="A68" activePane="bottomLeft" state="frozen"/>
      <selection activeCell="A5" sqref="A5"/>
      <selection pane="bottomLeft" activeCell="C69" sqref="C69"/>
    </sheetView>
  </sheetViews>
  <sheetFormatPr defaultColWidth="9" defaultRowHeight="10.5" x14ac:dyDescent="0.35"/>
  <cols>
    <col min="1" max="1" width="4.25" style="59" customWidth="1"/>
    <col min="2" max="2" width="18.25" style="50" customWidth="1"/>
    <col min="3" max="4" width="10.75" style="50" bestFit="1" customWidth="1"/>
    <col min="5" max="5" width="9.33203125" style="50" customWidth="1"/>
    <col min="6" max="7" width="10.25" style="59" bestFit="1" customWidth="1"/>
    <col min="8" max="8" width="9.33203125" style="59" customWidth="1"/>
    <col min="9" max="10" width="10.25" style="59" bestFit="1" customWidth="1"/>
    <col min="11" max="11" width="9.25" style="59" customWidth="1"/>
    <col min="12" max="12" width="10.25" style="59" customWidth="1"/>
    <col min="13" max="13" width="11" style="59" customWidth="1"/>
    <col min="14" max="14" width="9.75" style="59" customWidth="1"/>
    <col min="15" max="15" width="9.08203125" style="60" customWidth="1"/>
    <col min="16" max="16" width="5.33203125" style="50" customWidth="1"/>
    <col min="17" max="16384" width="9" style="50"/>
  </cols>
  <sheetData>
    <row r="1" spans="1:18" s="106" customFormat="1" ht="22.5" customHeight="1" x14ac:dyDescent="0.35">
      <c r="A1" s="105"/>
      <c r="F1" s="105"/>
      <c r="G1" s="105"/>
      <c r="H1" s="105"/>
      <c r="I1" s="105"/>
      <c r="J1" s="105"/>
      <c r="K1" s="105"/>
      <c r="L1" s="105"/>
      <c r="M1" s="105"/>
      <c r="N1" s="107"/>
      <c r="O1" s="108"/>
      <c r="P1" s="109" t="s">
        <v>170</v>
      </c>
    </row>
    <row r="2" spans="1:18" s="106" customFormat="1" ht="24" customHeight="1" x14ac:dyDescent="0.35">
      <c r="A2" s="327" t="s">
        <v>168</v>
      </c>
      <c r="B2" s="327"/>
      <c r="C2" s="327"/>
      <c r="D2" s="327"/>
      <c r="E2" s="327"/>
      <c r="F2" s="327"/>
      <c r="G2" s="327"/>
      <c r="H2" s="327"/>
      <c r="I2" s="327"/>
      <c r="J2" s="327"/>
      <c r="K2" s="327"/>
      <c r="L2" s="327"/>
      <c r="M2" s="327"/>
      <c r="N2" s="327"/>
      <c r="O2" s="327"/>
      <c r="P2" s="327"/>
    </row>
    <row r="3" spans="1:18" s="106" customFormat="1" ht="21" customHeight="1" x14ac:dyDescent="0.35">
      <c r="A3" s="328" t="s">
        <v>242</v>
      </c>
      <c r="B3" s="328"/>
      <c r="C3" s="328"/>
      <c r="D3" s="328"/>
      <c r="E3" s="328"/>
      <c r="F3" s="328"/>
      <c r="G3" s="328"/>
      <c r="H3" s="328"/>
      <c r="I3" s="328"/>
      <c r="J3" s="328"/>
      <c r="K3" s="328"/>
      <c r="L3" s="328"/>
      <c r="M3" s="328"/>
      <c r="N3" s="328"/>
      <c r="O3" s="328"/>
      <c r="P3" s="328"/>
    </row>
    <row r="4" spans="1:18" s="106" customFormat="1" ht="21" customHeight="1" x14ac:dyDescent="0.35">
      <c r="A4" s="105"/>
      <c r="F4" s="105"/>
      <c r="G4" s="105"/>
      <c r="H4" s="105"/>
      <c r="I4" s="110"/>
      <c r="J4" s="105"/>
      <c r="K4" s="105"/>
      <c r="O4" s="108"/>
      <c r="P4" s="111" t="s">
        <v>24</v>
      </c>
      <c r="Q4" s="112"/>
      <c r="R4" s="112"/>
    </row>
    <row r="5" spans="1:18" ht="18.75" customHeight="1" x14ac:dyDescent="0.35">
      <c r="A5" s="329" t="s">
        <v>100</v>
      </c>
      <c r="B5" s="329" t="s">
        <v>1</v>
      </c>
      <c r="C5" s="329" t="s">
        <v>5</v>
      </c>
      <c r="D5" s="329"/>
      <c r="E5" s="329"/>
      <c r="F5" s="330" t="s">
        <v>2</v>
      </c>
      <c r="G5" s="331"/>
      <c r="H5" s="331"/>
      <c r="I5" s="331"/>
      <c r="J5" s="331"/>
      <c r="K5" s="331"/>
      <c r="L5" s="329" t="s">
        <v>137</v>
      </c>
      <c r="M5" s="329"/>
      <c r="N5" s="329"/>
      <c r="O5" s="329" t="s">
        <v>109</v>
      </c>
      <c r="P5" s="329" t="s">
        <v>171</v>
      </c>
    </row>
    <row r="6" spans="1:18" ht="18.75" customHeight="1" x14ac:dyDescent="0.35">
      <c r="A6" s="329"/>
      <c r="B6" s="329"/>
      <c r="C6" s="329" t="s">
        <v>9</v>
      </c>
      <c r="D6" s="329" t="s">
        <v>10</v>
      </c>
      <c r="E6" s="329"/>
      <c r="F6" s="329" t="s">
        <v>4</v>
      </c>
      <c r="G6" s="329"/>
      <c r="H6" s="329"/>
      <c r="I6" s="329" t="s">
        <v>3</v>
      </c>
      <c r="J6" s="329"/>
      <c r="K6" s="329"/>
      <c r="L6" s="329" t="s">
        <v>9</v>
      </c>
      <c r="M6" s="329" t="s">
        <v>10</v>
      </c>
      <c r="N6" s="329"/>
      <c r="O6" s="329"/>
      <c r="P6" s="329"/>
    </row>
    <row r="7" spans="1:18" ht="18.75" customHeight="1" x14ac:dyDescent="0.35">
      <c r="A7" s="329"/>
      <c r="B7" s="329"/>
      <c r="C7" s="329"/>
      <c r="D7" s="61" t="s">
        <v>11</v>
      </c>
      <c r="E7" s="61" t="s">
        <v>12</v>
      </c>
      <c r="F7" s="61" t="s">
        <v>9</v>
      </c>
      <c r="G7" s="61" t="s">
        <v>11</v>
      </c>
      <c r="H7" s="61" t="s">
        <v>12</v>
      </c>
      <c r="I7" s="61" t="s">
        <v>9</v>
      </c>
      <c r="J7" s="61" t="s">
        <v>11</v>
      </c>
      <c r="K7" s="61" t="s">
        <v>12</v>
      </c>
      <c r="L7" s="329"/>
      <c r="M7" s="61" t="s">
        <v>11</v>
      </c>
      <c r="N7" s="61" t="s">
        <v>12</v>
      </c>
      <c r="O7" s="329"/>
      <c r="P7" s="329"/>
    </row>
    <row r="8" spans="1:18" s="98" customFormat="1" ht="18.75" customHeight="1" x14ac:dyDescent="0.35">
      <c r="A8" s="151" t="s">
        <v>7</v>
      </c>
      <c r="B8" s="151" t="s">
        <v>22</v>
      </c>
      <c r="C8" s="152" t="s">
        <v>222</v>
      </c>
      <c r="D8" s="152">
        <v>2</v>
      </c>
      <c r="E8" s="152">
        <v>3</v>
      </c>
      <c r="F8" s="153" t="s">
        <v>223</v>
      </c>
      <c r="G8" s="154">
        <v>5</v>
      </c>
      <c r="H8" s="154">
        <v>6</v>
      </c>
      <c r="I8" s="152" t="s">
        <v>224</v>
      </c>
      <c r="J8" s="152">
        <v>8</v>
      </c>
      <c r="K8" s="152">
        <v>9</v>
      </c>
      <c r="L8" s="152" t="s">
        <v>225</v>
      </c>
      <c r="M8" s="155" t="s">
        <v>226</v>
      </c>
      <c r="N8" s="155" t="s">
        <v>227</v>
      </c>
      <c r="O8" s="152">
        <v>13</v>
      </c>
      <c r="P8" s="152">
        <v>14</v>
      </c>
    </row>
    <row r="9" spans="1:18" s="58" customFormat="1" ht="26.25" customHeight="1" x14ac:dyDescent="0.35">
      <c r="A9" s="64"/>
      <c r="B9" s="61" t="s">
        <v>136</v>
      </c>
      <c r="C9" s="65">
        <f>C10+C190</f>
        <v>82139844580</v>
      </c>
      <c r="D9" s="65">
        <f t="shared" ref="D9:N9" si="0">D10+D190</f>
        <v>80372279968</v>
      </c>
      <c r="E9" s="65">
        <f t="shared" si="0"/>
        <v>1767564612</v>
      </c>
      <c r="F9" s="65">
        <f t="shared" si="0"/>
        <v>49846651750</v>
      </c>
      <c r="G9" s="65">
        <f t="shared" si="0"/>
        <v>48378692750</v>
      </c>
      <c r="H9" s="65">
        <f t="shared" si="0"/>
        <v>1467959000</v>
      </c>
      <c r="I9" s="65">
        <f t="shared" si="0"/>
        <v>49846651750</v>
      </c>
      <c r="J9" s="65">
        <f t="shared" si="0"/>
        <v>48378692750</v>
      </c>
      <c r="K9" s="65">
        <f t="shared" si="0"/>
        <v>1467959000</v>
      </c>
      <c r="L9" s="65">
        <f t="shared" si="0"/>
        <v>82139844580</v>
      </c>
      <c r="M9" s="65">
        <f t="shared" si="0"/>
        <v>80372279968</v>
      </c>
      <c r="N9" s="65">
        <f t="shared" si="0"/>
        <v>1767564612</v>
      </c>
      <c r="O9" s="66"/>
      <c r="P9" s="67"/>
    </row>
    <row r="10" spans="1:18" s="58" customFormat="1" ht="26.25" customHeight="1" x14ac:dyDescent="0.35">
      <c r="A10" s="84" t="s">
        <v>7</v>
      </c>
      <c r="B10" s="89" t="s">
        <v>135</v>
      </c>
      <c r="C10" s="90">
        <f>C11+C185</f>
        <v>82139844580</v>
      </c>
      <c r="D10" s="90">
        <f t="shared" ref="D10:N10" si="1">D11+D185</f>
        <v>80372279968</v>
      </c>
      <c r="E10" s="90">
        <f t="shared" si="1"/>
        <v>1767564612</v>
      </c>
      <c r="F10" s="90">
        <f t="shared" si="1"/>
        <v>49846651750</v>
      </c>
      <c r="G10" s="90">
        <f t="shared" si="1"/>
        <v>48378692750</v>
      </c>
      <c r="H10" s="90">
        <f t="shared" si="1"/>
        <v>1467959000</v>
      </c>
      <c r="I10" s="90">
        <f t="shared" si="1"/>
        <v>14909109857</v>
      </c>
      <c r="J10" s="90">
        <f t="shared" si="1"/>
        <v>14909109857</v>
      </c>
      <c r="K10" s="90">
        <f t="shared" si="1"/>
        <v>0</v>
      </c>
      <c r="L10" s="90">
        <f t="shared" si="1"/>
        <v>47202302687</v>
      </c>
      <c r="M10" s="90">
        <f t="shared" si="1"/>
        <v>46902697075</v>
      </c>
      <c r="N10" s="90">
        <f t="shared" si="1"/>
        <v>299605612</v>
      </c>
      <c r="O10" s="89"/>
      <c r="P10" s="91"/>
    </row>
    <row r="11" spans="1:18" s="58" customFormat="1" ht="23.25" customHeight="1" x14ac:dyDescent="0.35">
      <c r="A11" s="193" t="s">
        <v>243</v>
      </c>
      <c r="B11" s="194" t="s">
        <v>244</v>
      </c>
      <c r="C11" s="181">
        <f>C12+C69+C126</f>
        <v>65109142580</v>
      </c>
      <c r="D11" s="181">
        <f t="shared" ref="D11:N11" si="2">D12+D69+D126</f>
        <v>64607736968</v>
      </c>
      <c r="E11" s="181">
        <f t="shared" si="2"/>
        <v>501405612</v>
      </c>
      <c r="F11" s="181">
        <f t="shared" si="2"/>
        <v>33680949750</v>
      </c>
      <c r="G11" s="181">
        <f t="shared" si="2"/>
        <v>33479149750</v>
      </c>
      <c r="H11" s="181">
        <f t="shared" si="2"/>
        <v>201800000</v>
      </c>
      <c r="I11" s="181">
        <f t="shared" si="2"/>
        <v>14909109857</v>
      </c>
      <c r="J11" s="181">
        <f t="shared" si="2"/>
        <v>14909109857</v>
      </c>
      <c r="K11" s="181">
        <f t="shared" si="2"/>
        <v>0</v>
      </c>
      <c r="L11" s="181">
        <f t="shared" si="2"/>
        <v>46337302687</v>
      </c>
      <c r="M11" s="181">
        <f t="shared" si="2"/>
        <v>46037697075</v>
      </c>
      <c r="N11" s="181">
        <f t="shared" si="2"/>
        <v>299605612</v>
      </c>
      <c r="O11" s="182"/>
      <c r="P11" s="183"/>
    </row>
    <row r="12" spans="1:18" s="58" customFormat="1" ht="24.75" customHeight="1" x14ac:dyDescent="0.35">
      <c r="A12" s="68" t="s">
        <v>34</v>
      </c>
      <c r="B12" s="69" t="s">
        <v>101</v>
      </c>
      <c r="C12" s="70">
        <f t="shared" ref="C12:N12" si="3">C13+C16+C20+C23+C25+C28+C33+C45+C56+C65</f>
        <v>10686297501</v>
      </c>
      <c r="D12" s="70">
        <f t="shared" si="3"/>
        <v>10559894261</v>
      </c>
      <c r="E12" s="70">
        <f t="shared" si="3"/>
        <v>126403240</v>
      </c>
      <c r="F12" s="70">
        <f t="shared" si="3"/>
        <v>9854953181</v>
      </c>
      <c r="G12" s="70">
        <f t="shared" si="3"/>
        <v>9854953181</v>
      </c>
      <c r="H12" s="70">
        <f t="shared" si="3"/>
        <v>0</v>
      </c>
      <c r="I12" s="70">
        <f t="shared" si="3"/>
        <v>9854953181</v>
      </c>
      <c r="J12" s="70">
        <f t="shared" si="3"/>
        <v>9854953181</v>
      </c>
      <c r="K12" s="70">
        <f t="shared" si="3"/>
        <v>0</v>
      </c>
      <c r="L12" s="70">
        <f t="shared" si="3"/>
        <v>10686297501</v>
      </c>
      <c r="M12" s="70">
        <f t="shared" si="3"/>
        <v>10559894261</v>
      </c>
      <c r="N12" s="70">
        <f t="shared" si="3"/>
        <v>126403240</v>
      </c>
      <c r="O12" s="70"/>
      <c r="P12" s="70"/>
    </row>
    <row r="13" spans="1:18" s="58" customFormat="1" ht="48" customHeight="1" x14ac:dyDescent="0.35">
      <c r="A13" s="61">
        <v>1</v>
      </c>
      <c r="B13" s="67" t="s">
        <v>35</v>
      </c>
      <c r="C13" s="65">
        <f>C14</f>
        <v>1129490000</v>
      </c>
      <c r="D13" s="65">
        <f t="shared" ref="D13:N14" si="4">D14</f>
        <v>1129490000</v>
      </c>
      <c r="E13" s="65">
        <f t="shared" si="4"/>
        <v>0</v>
      </c>
      <c r="F13" s="65">
        <f t="shared" si="4"/>
        <v>1129490000</v>
      </c>
      <c r="G13" s="65">
        <f t="shared" si="4"/>
        <v>1129490000</v>
      </c>
      <c r="H13" s="65">
        <f t="shared" si="4"/>
        <v>0</v>
      </c>
      <c r="I13" s="65"/>
      <c r="J13" s="65"/>
      <c r="K13" s="65"/>
      <c r="L13" s="65">
        <f t="shared" si="4"/>
        <v>0</v>
      </c>
      <c r="M13" s="65">
        <f t="shared" si="4"/>
        <v>0</v>
      </c>
      <c r="N13" s="65">
        <f t="shared" si="4"/>
        <v>0</v>
      </c>
      <c r="O13" s="66"/>
      <c r="P13" s="67"/>
    </row>
    <row r="14" spans="1:18" ht="61.5" customHeight="1" x14ac:dyDescent="0.35">
      <c r="A14" s="48" t="s">
        <v>37</v>
      </c>
      <c r="B14" s="53" t="s">
        <v>36</v>
      </c>
      <c r="C14" s="73">
        <f>C15</f>
        <v>1129490000</v>
      </c>
      <c r="D14" s="73">
        <f t="shared" si="4"/>
        <v>1129490000</v>
      </c>
      <c r="E14" s="73">
        <f t="shared" si="4"/>
        <v>0</v>
      </c>
      <c r="F14" s="73">
        <f t="shared" si="4"/>
        <v>1129490000</v>
      </c>
      <c r="G14" s="73">
        <f t="shared" si="4"/>
        <v>1129490000</v>
      </c>
      <c r="H14" s="73">
        <f t="shared" si="4"/>
        <v>0</v>
      </c>
      <c r="I14" s="73"/>
      <c r="J14" s="73"/>
      <c r="K14" s="73"/>
      <c r="L14" s="73">
        <f t="shared" si="4"/>
        <v>0</v>
      </c>
      <c r="M14" s="73">
        <f t="shared" si="4"/>
        <v>0</v>
      </c>
      <c r="N14" s="73">
        <f t="shared" si="4"/>
        <v>0</v>
      </c>
      <c r="O14" s="54" t="s">
        <v>117</v>
      </c>
      <c r="P14" s="53"/>
    </row>
    <row r="15" spans="1:18" ht="60.75" customHeight="1" x14ac:dyDescent="0.35">
      <c r="A15" s="48" t="s">
        <v>37</v>
      </c>
      <c r="B15" s="53" t="s">
        <v>99</v>
      </c>
      <c r="C15" s="73">
        <v>1129490000</v>
      </c>
      <c r="D15" s="73">
        <v>1129490000</v>
      </c>
      <c r="E15" s="73"/>
      <c r="F15" s="73">
        <f>C15</f>
        <v>1129490000</v>
      </c>
      <c r="G15" s="73">
        <f>D15</f>
        <v>1129490000</v>
      </c>
      <c r="H15" s="73"/>
      <c r="I15" s="73"/>
      <c r="J15" s="73"/>
      <c r="K15" s="73"/>
      <c r="L15" s="73"/>
      <c r="M15" s="73"/>
      <c r="N15" s="73"/>
      <c r="O15" s="54" t="s">
        <v>117</v>
      </c>
      <c r="P15" s="53"/>
    </row>
    <row r="16" spans="1:18" s="58" customFormat="1" ht="69" customHeight="1" x14ac:dyDescent="0.35">
      <c r="A16" s="61">
        <v>2</v>
      </c>
      <c r="B16" s="71" t="s">
        <v>47</v>
      </c>
      <c r="C16" s="65">
        <f>C17</f>
        <v>7744321000</v>
      </c>
      <c r="D16" s="65">
        <f t="shared" ref="D16:N16" si="5">D17</f>
        <v>7744321000</v>
      </c>
      <c r="E16" s="65">
        <f t="shared" si="5"/>
        <v>0</v>
      </c>
      <c r="F16" s="65">
        <f t="shared" si="5"/>
        <v>7744321000</v>
      </c>
      <c r="G16" s="65">
        <f t="shared" si="5"/>
        <v>7744321000</v>
      </c>
      <c r="H16" s="65">
        <f t="shared" si="5"/>
        <v>0</v>
      </c>
      <c r="I16" s="65"/>
      <c r="J16" s="65"/>
      <c r="K16" s="65"/>
      <c r="L16" s="65">
        <f t="shared" si="5"/>
        <v>0</v>
      </c>
      <c r="M16" s="65">
        <f t="shared" si="5"/>
        <v>0</v>
      </c>
      <c r="N16" s="65">
        <f t="shared" si="5"/>
        <v>0</v>
      </c>
      <c r="O16" s="66"/>
      <c r="P16" s="72"/>
    </row>
    <row r="17" spans="1:16" ht="54" customHeight="1" x14ac:dyDescent="0.35">
      <c r="A17" s="48" t="s">
        <v>37</v>
      </c>
      <c r="B17" s="76" t="s">
        <v>38</v>
      </c>
      <c r="C17" s="49">
        <f>SUM(C18:C19)</f>
        <v>7744321000</v>
      </c>
      <c r="D17" s="49">
        <f t="shared" ref="D17:N17" si="6">SUM(D18:D19)</f>
        <v>7744321000</v>
      </c>
      <c r="E17" s="49">
        <f t="shared" si="6"/>
        <v>0</v>
      </c>
      <c r="F17" s="49">
        <f t="shared" si="6"/>
        <v>7744321000</v>
      </c>
      <c r="G17" s="49">
        <f t="shared" si="6"/>
        <v>7744321000</v>
      </c>
      <c r="H17" s="49">
        <f t="shared" si="6"/>
        <v>0</v>
      </c>
      <c r="I17" s="49"/>
      <c r="J17" s="49"/>
      <c r="K17" s="49"/>
      <c r="L17" s="49">
        <f t="shared" si="6"/>
        <v>0</v>
      </c>
      <c r="M17" s="49">
        <f t="shared" si="6"/>
        <v>0</v>
      </c>
      <c r="N17" s="49">
        <f t="shared" si="6"/>
        <v>0</v>
      </c>
      <c r="O17" s="54" t="s">
        <v>115</v>
      </c>
      <c r="P17" s="49"/>
    </row>
    <row r="18" spans="1:16" ht="29.25" customHeight="1" x14ac:dyDescent="0.35">
      <c r="A18" s="48"/>
      <c r="B18" s="53" t="s">
        <v>88</v>
      </c>
      <c r="C18" s="49">
        <f>SUM(D18:E18)</f>
        <v>702109000</v>
      </c>
      <c r="D18" s="49">
        <v>702109000</v>
      </c>
      <c r="E18" s="49"/>
      <c r="F18" s="49">
        <f>SUM(G18:H18)</f>
        <v>702109000</v>
      </c>
      <c r="G18" s="49">
        <f>D18</f>
        <v>702109000</v>
      </c>
      <c r="H18" s="49"/>
      <c r="I18" s="49"/>
      <c r="J18" s="49"/>
      <c r="K18" s="49"/>
      <c r="L18" s="49">
        <f>C18-F18</f>
        <v>0</v>
      </c>
      <c r="M18" s="49">
        <f>D18-G18</f>
        <v>0</v>
      </c>
      <c r="N18" s="49"/>
      <c r="O18" s="332" t="s">
        <v>115</v>
      </c>
      <c r="P18" s="333"/>
    </row>
    <row r="19" spans="1:16" ht="29.25" customHeight="1" x14ac:dyDescent="0.35">
      <c r="A19" s="48" t="s">
        <v>37</v>
      </c>
      <c r="B19" s="53" t="s">
        <v>99</v>
      </c>
      <c r="C19" s="49">
        <f>SUM(D19:E19)</f>
        <v>7042212000</v>
      </c>
      <c r="D19" s="49">
        <v>7042212000</v>
      </c>
      <c r="E19" s="49"/>
      <c r="F19" s="49">
        <f>SUM(G19:H19)</f>
        <v>7042212000</v>
      </c>
      <c r="G19" s="49">
        <f>D19</f>
        <v>7042212000</v>
      </c>
      <c r="H19" s="49"/>
      <c r="I19" s="49"/>
      <c r="J19" s="49"/>
      <c r="K19" s="49"/>
      <c r="L19" s="49"/>
      <c r="M19" s="49"/>
      <c r="N19" s="49"/>
      <c r="O19" s="332"/>
      <c r="P19" s="334"/>
    </row>
    <row r="20" spans="1:16" s="58" customFormat="1" ht="33.75" customHeight="1" x14ac:dyDescent="0.35">
      <c r="A20" s="61">
        <v>3</v>
      </c>
      <c r="B20" s="67" t="s">
        <v>39</v>
      </c>
      <c r="C20" s="72">
        <f>C21</f>
        <v>321385750</v>
      </c>
      <c r="D20" s="72">
        <f t="shared" ref="D20:N21" si="7">D21</f>
        <v>321385750</v>
      </c>
      <c r="E20" s="72">
        <f t="shared" si="7"/>
        <v>0</v>
      </c>
      <c r="F20" s="72">
        <f t="shared" si="7"/>
        <v>321385750</v>
      </c>
      <c r="G20" s="72">
        <f t="shared" si="7"/>
        <v>321385750</v>
      </c>
      <c r="H20" s="72">
        <f t="shared" si="7"/>
        <v>0</v>
      </c>
      <c r="I20" s="72"/>
      <c r="J20" s="72"/>
      <c r="K20" s="72"/>
      <c r="L20" s="72">
        <f t="shared" si="7"/>
        <v>0</v>
      </c>
      <c r="M20" s="72">
        <f t="shared" si="7"/>
        <v>0</v>
      </c>
      <c r="N20" s="72">
        <f t="shared" si="7"/>
        <v>0</v>
      </c>
      <c r="O20" s="66"/>
      <c r="P20" s="67"/>
    </row>
    <row r="21" spans="1:16" ht="60.75" customHeight="1" x14ac:dyDescent="0.35">
      <c r="A21" s="48" t="s">
        <v>37</v>
      </c>
      <c r="B21" s="54" t="s">
        <v>40</v>
      </c>
      <c r="C21" s="73">
        <f>C22</f>
        <v>321385750</v>
      </c>
      <c r="D21" s="73">
        <f t="shared" si="7"/>
        <v>321385750</v>
      </c>
      <c r="E21" s="73">
        <f t="shared" si="7"/>
        <v>0</v>
      </c>
      <c r="F21" s="73">
        <f t="shared" si="7"/>
        <v>321385750</v>
      </c>
      <c r="G21" s="73">
        <f t="shared" si="7"/>
        <v>321385750</v>
      </c>
      <c r="H21" s="73">
        <f t="shared" si="7"/>
        <v>0</v>
      </c>
      <c r="I21" s="73"/>
      <c r="J21" s="73"/>
      <c r="K21" s="73"/>
      <c r="L21" s="73">
        <f t="shared" si="7"/>
        <v>0</v>
      </c>
      <c r="M21" s="73">
        <f t="shared" si="7"/>
        <v>0</v>
      </c>
      <c r="N21" s="73">
        <f t="shared" si="7"/>
        <v>0</v>
      </c>
      <c r="O21" s="54" t="s">
        <v>116</v>
      </c>
      <c r="P21" s="53"/>
    </row>
    <row r="22" spans="1:16" ht="47.25" customHeight="1" x14ac:dyDescent="0.35">
      <c r="A22" s="48"/>
      <c r="B22" s="54" t="s">
        <v>97</v>
      </c>
      <c r="C22" s="73">
        <f>SUM(D22:E22)</f>
        <v>321385750</v>
      </c>
      <c r="D22" s="73">
        <v>321385750</v>
      </c>
      <c r="E22" s="73"/>
      <c r="F22" s="73">
        <f>SUM(G22:H22)</f>
        <v>321385750</v>
      </c>
      <c r="G22" s="49">
        <f>D22</f>
        <v>321385750</v>
      </c>
      <c r="H22" s="49"/>
      <c r="I22" s="49"/>
      <c r="J22" s="49"/>
      <c r="K22" s="49"/>
      <c r="L22" s="49">
        <f>SUM(M22:N22)</f>
        <v>0</v>
      </c>
      <c r="M22" s="49">
        <f>D22-G22</f>
        <v>0</v>
      </c>
      <c r="N22" s="49"/>
      <c r="O22" s="54" t="s">
        <v>116</v>
      </c>
      <c r="P22" s="53"/>
    </row>
    <row r="23" spans="1:16" s="58" customFormat="1" ht="46.5" customHeight="1" x14ac:dyDescent="0.35">
      <c r="A23" s="61">
        <v>4</v>
      </c>
      <c r="B23" s="74" t="s">
        <v>30</v>
      </c>
      <c r="C23" s="75">
        <f>C24</f>
        <v>604000000</v>
      </c>
      <c r="D23" s="75">
        <f t="shared" ref="D23:N23" si="8">D24</f>
        <v>604000000</v>
      </c>
      <c r="E23" s="75">
        <f t="shared" si="8"/>
        <v>0</v>
      </c>
      <c r="F23" s="75">
        <f t="shared" si="8"/>
        <v>604000000</v>
      </c>
      <c r="G23" s="75">
        <f t="shared" si="8"/>
        <v>604000000</v>
      </c>
      <c r="H23" s="75">
        <f t="shared" si="8"/>
        <v>0</v>
      </c>
      <c r="I23" s="75"/>
      <c r="J23" s="75"/>
      <c r="K23" s="75"/>
      <c r="L23" s="75">
        <f t="shared" si="8"/>
        <v>0</v>
      </c>
      <c r="M23" s="75">
        <f t="shared" si="8"/>
        <v>0</v>
      </c>
      <c r="N23" s="75">
        <f t="shared" si="8"/>
        <v>0</v>
      </c>
      <c r="O23" s="66" t="s">
        <v>115</v>
      </c>
      <c r="P23" s="67"/>
    </row>
    <row r="24" spans="1:16" ht="24" customHeight="1" x14ac:dyDescent="0.35">
      <c r="A24" s="48"/>
      <c r="B24" s="76" t="s">
        <v>95</v>
      </c>
      <c r="C24" s="73">
        <f>D24+E24</f>
        <v>604000000</v>
      </c>
      <c r="D24" s="73">
        <v>604000000</v>
      </c>
      <c r="E24" s="73"/>
      <c r="F24" s="73">
        <f>G24+H24</f>
        <v>604000000</v>
      </c>
      <c r="G24" s="73">
        <v>604000000</v>
      </c>
      <c r="H24" s="73"/>
      <c r="I24" s="49"/>
      <c r="J24" s="49"/>
      <c r="K24" s="49"/>
      <c r="L24" s="49">
        <f t="shared" ref="L24" si="9">SUM(M24:N24)</f>
        <v>0</v>
      </c>
      <c r="M24" s="49">
        <f>D24-G24</f>
        <v>0</v>
      </c>
      <c r="N24" s="49">
        <f>E24-H24</f>
        <v>0</v>
      </c>
      <c r="O24" s="54" t="s">
        <v>115</v>
      </c>
      <c r="P24" s="53"/>
    </row>
    <row r="25" spans="1:16" s="58" customFormat="1" ht="46.5" customHeight="1" x14ac:dyDescent="0.35">
      <c r="A25" s="61">
        <v>5</v>
      </c>
      <c r="B25" s="74" t="s">
        <v>42</v>
      </c>
      <c r="C25" s="65">
        <f>C26</f>
        <v>4047815</v>
      </c>
      <c r="D25" s="65">
        <f t="shared" ref="D25:N26" si="10">D26</f>
        <v>4047815</v>
      </c>
      <c r="E25" s="65">
        <f t="shared" si="10"/>
        <v>0</v>
      </c>
      <c r="F25" s="65">
        <f t="shared" si="10"/>
        <v>4047815</v>
      </c>
      <c r="G25" s="65">
        <f t="shared" si="10"/>
        <v>4047815</v>
      </c>
      <c r="H25" s="65">
        <f t="shared" si="10"/>
        <v>0</v>
      </c>
      <c r="I25" s="65"/>
      <c r="J25" s="65"/>
      <c r="K25" s="65"/>
      <c r="L25" s="65">
        <f t="shared" si="10"/>
        <v>0</v>
      </c>
      <c r="M25" s="65">
        <f t="shared" si="10"/>
        <v>0</v>
      </c>
      <c r="N25" s="65">
        <f t="shared" si="10"/>
        <v>0</v>
      </c>
      <c r="O25" s="66"/>
      <c r="P25" s="67"/>
    </row>
    <row r="26" spans="1:16" ht="60" customHeight="1" x14ac:dyDescent="0.35">
      <c r="A26" s="48" t="s">
        <v>37</v>
      </c>
      <c r="B26" s="76" t="s">
        <v>111</v>
      </c>
      <c r="C26" s="73">
        <f>C27</f>
        <v>4047815</v>
      </c>
      <c r="D26" s="73">
        <f t="shared" si="10"/>
        <v>4047815</v>
      </c>
      <c r="E26" s="73">
        <f t="shared" si="10"/>
        <v>0</v>
      </c>
      <c r="F26" s="73">
        <f t="shared" si="10"/>
        <v>4047815</v>
      </c>
      <c r="G26" s="73">
        <f t="shared" si="10"/>
        <v>4047815</v>
      </c>
      <c r="H26" s="73">
        <f t="shared" si="10"/>
        <v>0</v>
      </c>
      <c r="I26" s="73"/>
      <c r="J26" s="73"/>
      <c r="K26" s="73"/>
      <c r="L26" s="73">
        <f t="shared" si="10"/>
        <v>0</v>
      </c>
      <c r="M26" s="73">
        <f t="shared" si="10"/>
        <v>0</v>
      </c>
      <c r="N26" s="73">
        <f t="shared" si="10"/>
        <v>0</v>
      </c>
      <c r="O26" s="54" t="s">
        <v>115</v>
      </c>
      <c r="P26" s="53"/>
    </row>
    <row r="27" spans="1:16" ht="30.75" customHeight="1" x14ac:dyDescent="0.35">
      <c r="A27" s="48"/>
      <c r="B27" s="77" t="s">
        <v>102</v>
      </c>
      <c r="C27" s="73">
        <f>SUM(D27:E27)</f>
        <v>4047815</v>
      </c>
      <c r="D27" s="73">
        <v>4047815</v>
      </c>
      <c r="E27" s="73"/>
      <c r="F27" s="73">
        <f>SUM(G27:H27)</f>
        <v>4047815</v>
      </c>
      <c r="G27" s="73">
        <f>D27</f>
        <v>4047815</v>
      </c>
      <c r="H27" s="73"/>
      <c r="I27" s="49"/>
      <c r="J27" s="49"/>
      <c r="K27" s="49"/>
      <c r="L27" s="49">
        <f>SUM(M27:N27)</f>
        <v>0</v>
      </c>
      <c r="M27" s="49">
        <f>D27-G27</f>
        <v>0</v>
      </c>
      <c r="N27" s="49"/>
      <c r="O27" s="54" t="s">
        <v>115</v>
      </c>
      <c r="P27" s="53"/>
    </row>
    <row r="28" spans="1:16" s="58" customFormat="1" ht="80.25" customHeight="1" x14ac:dyDescent="0.35">
      <c r="A28" s="61">
        <v>6</v>
      </c>
      <c r="B28" s="74" t="s">
        <v>43</v>
      </c>
      <c r="C28" s="75">
        <f>C29+C31</f>
        <v>51708616</v>
      </c>
      <c r="D28" s="75">
        <f t="shared" ref="D28:N28" si="11">D29+D31</f>
        <v>51708616</v>
      </c>
      <c r="E28" s="75">
        <f t="shared" si="11"/>
        <v>0</v>
      </c>
      <c r="F28" s="75">
        <f t="shared" si="11"/>
        <v>51708616</v>
      </c>
      <c r="G28" s="75">
        <f t="shared" si="11"/>
        <v>51708616</v>
      </c>
      <c r="H28" s="75">
        <f t="shared" si="11"/>
        <v>0</v>
      </c>
      <c r="I28" s="75"/>
      <c r="J28" s="75"/>
      <c r="K28" s="75"/>
      <c r="L28" s="75">
        <f t="shared" si="11"/>
        <v>0</v>
      </c>
      <c r="M28" s="75">
        <f t="shared" si="11"/>
        <v>0</v>
      </c>
      <c r="N28" s="75">
        <f t="shared" si="11"/>
        <v>0</v>
      </c>
      <c r="O28" s="66"/>
      <c r="P28" s="67"/>
    </row>
    <row r="29" spans="1:16" ht="72.75" customHeight="1" x14ac:dyDescent="0.35">
      <c r="A29" s="48" t="s">
        <v>37</v>
      </c>
      <c r="B29" s="76" t="s">
        <v>45</v>
      </c>
      <c r="C29" s="49">
        <f>C30</f>
        <v>39000000</v>
      </c>
      <c r="D29" s="49">
        <f t="shared" ref="D29:N29" si="12">D30</f>
        <v>39000000</v>
      </c>
      <c r="E29" s="49">
        <f t="shared" si="12"/>
        <v>0</v>
      </c>
      <c r="F29" s="49">
        <f t="shared" si="12"/>
        <v>39000000</v>
      </c>
      <c r="G29" s="49">
        <f t="shared" si="12"/>
        <v>39000000</v>
      </c>
      <c r="H29" s="49">
        <f t="shared" si="12"/>
        <v>0</v>
      </c>
      <c r="I29" s="49"/>
      <c r="J29" s="49"/>
      <c r="K29" s="49"/>
      <c r="L29" s="49">
        <f t="shared" si="12"/>
        <v>0</v>
      </c>
      <c r="M29" s="49">
        <f t="shared" si="12"/>
        <v>0</v>
      </c>
      <c r="N29" s="49">
        <f t="shared" si="12"/>
        <v>0</v>
      </c>
      <c r="O29" s="54" t="s">
        <v>120</v>
      </c>
      <c r="P29" s="53"/>
    </row>
    <row r="30" spans="1:16" s="58" customFormat="1" ht="30" customHeight="1" x14ac:dyDescent="0.35">
      <c r="A30" s="48"/>
      <c r="B30" s="77" t="s">
        <v>96</v>
      </c>
      <c r="C30" s="49">
        <f>SUM(D30)</f>
        <v>39000000</v>
      </c>
      <c r="D30" s="49">
        <f>G30</f>
        <v>39000000</v>
      </c>
      <c r="E30" s="49"/>
      <c r="F30" s="49">
        <f>SUM(G30)</f>
        <v>39000000</v>
      </c>
      <c r="G30" s="49">
        <v>39000000</v>
      </c>
      <c r="H30" s="49"/>
      <c r="I30" s="49"/>
      <c r="J30" s="49"/>
      <c r="K30" s="49"/>
      <c r="L30" s="49">
        <f>C30-F30+I30</f>
        <v>0</v>
      </c>
      <c r="M30" s="49">
        <f>D30-G30+J30</f>
        <v>0</v>
      </c>
      <c r="N30" s="49"/>
      <c r="O30" s="54" t="s">
        <v>120</v>
      </c>
      <c r="P30" s="53"/>
    </row>
    <row r="31" spans="1:16" ht="50.25" customHeight="1" x14ac:dyDescent="0.35">
      <c r="A31" s="48" t="s">
        <v>37</v>
      </c>
      <c r="B31" s="77" t="s">
        <v>114</v>
      </c>
      <c r="C31" s="49">
        <f>C32</f>
        <v>12708616</v>
      </c>
      <c r="D31" s="49">
        <f t="shared" ref="D31:N31" si="13">D32</f>
        <v>12708616</v>
      </c>
      <c r="E31" s="49">
        <f t="shared" si="13"/>
        <v>0</v>
      </c>
      <c r="F31" s="49">
        <f t="shared" si="13"/>
        <v>12708616</v>
      </c>
      <c r="G31" s="49">
        <f t="shared" si="13"/>
        <v>12708616</v>
      </c>
      <c r="H31" s="49">
        <f t="shared" si="13"/>
        <v>0</v>
      </c>
      <c r="I31" s="49"/>
      <c r="J31" s="49"/>
      <c r="K31" s="49"/>
      <c r="L31" s="49">
        <f t="shared" si="13"/>
        <v>0</v>
      </c>
      <c r="M31" s="49">
        <f t="shared" si="13"/>
        <v>0</v>
      </c>
      <c r="N31" s="49">
        <f t="shared" si="13"/>
        <v>0</v>
      </c>
      <c r="O31" s="54" t="s">
        <v>115</v>
      </c>
      <c r="P31" s="53"/>
    </row>
    <row r="32" spans="1:16" s="58" customFormat="1" ht="25.5" customHeight="1" x14ac:dyDescent="0.35">
      <c r="A32" s="48"/>
      <c r="B32" s="77" t="s">
        <v>102</v>
      </c>
      <c r="C32" s="49">
        <f>SUM(D32:E32)</f>
        <v>12708616</v>
      </c>
      <c r="D32" s="49">
        <v>12708616</v>
      </c>
      <c r="E32" s="49"/>
      <c r="F32" s="49">
        <f>SUM(G32:H32)</f>
        <v>12708616</v>
      </c>
      <c r="G32" s="49">
        <f>D32</f>
        <v>12708616</v>
      </c>
      <c r="H32" s="49"/>
      <c r="I32" s="49"/>
      <c r="J32" s="49"/>
      <c r="K32" s="49"/>
      <c r="L32" s="49">
        <f>SUM(M32:N32)</f>
        <v>0</v>
      </c>
      <c r="M32" s="49">
        <f>D32-G32</f>
        <v>0</v>
      </c>
      <c r="N32" s="49"/>
      <c r="O32" s="54" t="s">
        <v>115</v>
      </c>
      <c r="P32" s="53"/>
    </row>
    <row r="33" spans="1:16" s="58" customFormat="1" ht="71.25" customHeight="1" x14ac:dyDescent="0.35">
      <c r="A33" s="62">
        <v>7</v>
      </c>
      <c r="B33" s="78" t="s">
        <v>47</v>
      </c>
      <c r="C33" s="79">
        <f>C34</f>
        <v>831144320</v>
      </c>
      <c r="D33" s="79">
        <f t="shared" ref="D33:N33" si="14">D34</f>
        <v>704741080</v>
      </c>
      <c r="E33" s="79">
        <f t="shared" si="14"/>
        <v>126403240</v>
      </c>
      <c r="F33" s="79"/>
      <c r="G33" s="79"/>
      <c r="H33" s="79"/>
      <c r="I33" s="79">
        <f t="shared" si="14"/>
        <v>8209809781</v>
      </c>
      <c r="J33" s="79">
        <f t="shared" si="14"/>
        <v>8209809781</v>
      </c>
      <c r="K33" s="79">
        <f t="shared" si="14"/>
        <v>0</v>
      </c>
      <c r="L33" s="79">
        <f t="shared" si="14"/>
        <v>9040954101</v>
      </c>
      <c r="M33" s="79">
        <f t="shared" si="14"/>
        <v>8914550861</v>
      </c>
      <c r="N33" s="72">
        <f t="shared" si="14"/>
        <v>126403240</v>
      </c>
      <c r="O33" s="66"/>
      <c r="P33" s="67"/>
    </row>
    <row r="34" spans="1:16" s="58" customFormat="1" ht="82.5" customHeight="1" x14ac:dyDescent="0.35">
      <c r="A34" s="48" t="s">
        <v>37</v>
      </c>
      <c r="B34" s="80" t="s">
        <v>105</v>
      </c>
      <c r="C34" s="49">
        <f>D34+E34</f>
        <v>831144320</v>
      </c>
      <c r="D34" s="49">
        <v>704741080</v>
      </c>
      <c r="E34" s="49">
        <v>126403240</v>
      </c>
      <c r="F34" s="49"/>
      <c r="G34" s="49"/>
      <c r="H34" s="49"/>
      <c r="I34" s="49">
        <f>SUM(J34:K34)</f>
        <v>8209809781</v>
      </c>
      <c r="J34" s="49">
        <v>8209809781</v>
      </c>
      <c r="K34" s="49"/>
      <c r="L34" s="49">
        <f>SUM(M34:N34)</f>
        <v>9040954101</v>
      </c>
      <c r="M34" s="49">
        <f t="shared" ref="M34:M44" si="15">D34-G34+J34</f>
        <v>8914550861</v>
      </c>
      <c r="N34" s="49">
        <f t="shared" ref="N34:N44" si="16">E34-H34+K34</f>
        <v>126403240</v>
      </c>
      <c r="O34" s="54" t="s">
        <v>115</v>
      </c>
      <c r="P34" s="53"/>
    </row>
    <row r="35" spans="1:16" s="58" customFormat="1" ht="24.75" customHeight="1" x14ac:dyDescent="0.35">
      <c r="A35" s="48"/>
      <c r="B35" s="77" t="s">
        <v>139</v>
      </c>
      <c r="C35" s="49">
        <f>D35+E35</f>
        <v>768283240</v>
      </c>
      <c r="D35" s="49">
        <v>641880000</v>
      </c>
      <c r="E35" s="49">
        <v>126403240</v>
      </c>
      <c r="F35" s="49"/>
      <c r="G35" s="49"/>
      <c r="H35" s="49"/>
      <c r="I35" s="49"/>
      <c r="J35" s="49"/>
      <c r="K35" s="49"/>
      <c r="L35" s="49">
        <f t="shared" ref="L35:L44" si="17">SUM(M35:N35)</f>
        <v>768283240</v>
      </c>
      <c r="M35" s="49">
        <f t="shared" si="15"/>
        <v>641880000</v>
      </c>
      <c r="N35" s="49">
        <f t="shared" si="16"/>
        <v>126403240</v>
      </c>
      <c r="O35" s="54"/>
      <c r="P35" s="53"/>
    </row>
    <row r="36" spans="1:16" s="58" customFormat="1" ht="24.75" customHeight="1" x14ac:dyDescent="0.35">
      <c r="A36" s="48"/>
      <c r="B36" s="77" t="s">
        <v>87</v>
      </c>
      <c r="C36" s="49">
        <f t="shared" ref="C36:C44" si="18">D36+E36</f>
        <v>55080680</v>
      </c>
      <c r="D36" s="49">
        <v>55080680</v>
      </c>
      <c r="E36" s="49"/>
      <c r="F36" s="49"/>
      <c r="G36" s="49"/>
      <c r="H36" s="49"/>
      <c r="I36" s="49"/>
      <c r="J36" s="49"/>
      <c r="K36" s="49"/>
      <c r="L36" s="49">
        <f t="shared" si="17"/>
        <v>55080680</v>
      </c>
      <c r="M36" s="49">
        <f t="shared" si="15"/>
        <v>55080680</v>
      </c>
      <c r="N36" s="49">
        <f t="shared" si="16"/>
        <v>0</v>
      </c>
      <c r="O36" s="54"/>
      <c r="P36" s="53"/>
    </row>
    <row r="37" spans="1:16" s="58" customFormat="1" ht="24.75" customHeight="1" x14ac:dyDescent="0.35">
      <c r="A37" s="48"/>
      <c r="B37" s="77" t="s">
        <v>140</v>
      </c>
      <c r="C37" s="49">
        <f t="shared" si="18"/>
        <v>0</v>
      </c>
      <c r="D37" s="49"/>
      <c r="E37" s="49"/>
      <c r="F37" s="49"/>
      <c r="G37" s="49"/>
      <c r="H37" s="49"/>
      <c r="I37" s="49">
        <f>J37</f>
        <v>1500000000</v>
      </c>
      <c r="J37" s="49">
        <v>1500000000</v>
      </c>
      <c r="K37" s="49"/>
      <c r="L37" s="49">
        <f t="shared" si="17"/>
        <v>1500000000</v>
      </c>
      <c r="M37" s="49">
        <f t="shared" si="15"/>
        <v>1500000000</v>
      </c>
      <c r="N37" s="49">
        <f t="shared" si="16"/>
        <v>0</v>
      </c>
      <c r="O37" s="54"/>
      <c r="P37" s="53"/>
    </row>
    <row r="38" spans="1:16" s="58" customFormat="1" ht="24.75" customHeight="1" x14ac:dyDescent="0.35">
      <c r="A38" s="48"/>
      <c r="B38" s="77" t="s">
        <v>86</v>
      </c>
      <c r="C38" s="49">
        <f t="shared" si="18"/>
        <v>0</v>
      </c>
      <c r="D38" s="49"/>
      <c r="E38" s="49"/>
      <c r="F38" s="49"/>
      <c r="G38" s="49"/>
      <c r="H38" s="49"/>
      <c r="I38" s="49">
        <f t="shared" ref="I38:I44" si="19">J38</f>
        <v>628000000</v>
      </c>
      <c r="J38" s="49">
        <v>628000000</v>
      </c>
      <c r="K38" s="49"/>
      <c r="L38" s="49">
        <f t="shared" si="17"/>
        <v>628000000</v>
      </c>
      <c r="M38" s="49">
        <f t="shared" si="15"/>
        <v>628000000</v>
      </c>
      <c r="N38" s="49">
        <f t="shared" si="16"/>
        <v>0</v>
      </c>
      <c r="O38" s="54"/>
      <c r="P38" s="53"/>
    </row>
    <row r="39" spans="1:16" s="58" customFormat="1" ht="24.75" customHeight="1" x14ac:dyDescent="0.35">
      <c r="A39" s="48"/>
      <c r="B39" s="77" t="s">
        <v>88</v>
      </c>
      <c r="C39" s="49">
        <f t="shared" si="18"/>
        <v>0</v>
      </c>
      <c r="D39" s="49"/>
      <c r="E39" s="49"/>
      <c r="F39" s="49"/>
      <c r="G39" s="49"/>
      <c r="H39" s="49"/>
      <c r="I39" s="49">
        <f t="shared" si="19"/>
        <v>370809781</v>
      </c>
      <c r="J39" s="49">
        <v>370809781</v>
      </c>
      <c r="K39" s="49"/>
      <c r="L39" s="49">
        <f t="shared" si="17"/>
        <v>370809781</v>
      </c>
      <c r="M39" s="49">
        <f t="shared" si="15"/>
        <v>370809781</v>
      </c>
      <c r="N39" s="49">
        <f t="shared" si="16"/>
        <v>0</v>
      </c>
      <c r="O39" s="54"/>
      <c r="P39" s="53"/>
    </row>
    <row r="40" spans="1:16" s="58" customFormat="1" ht="24.75" customHeight="1" x14ac:dyDescent="0.35">
      <c r="A40" s="48"/>
      <c r="B40" s="77" t="s">
        <v>89</v>
      </c>
      <c r="C40" s="49">
        <f t="shared" si="18"/>
        <v>0</v>
      </c>
      <c r="D40" s="49"/>
      <c r="E40" s="49"/>
      <c r="F40" s="49"/>
      <c r="G40" s="49"/>
      <c r="H40" s="49"/>
      <c r="I40" s="49">
        <f t="shared" si="19"/>
        <v>450000000</v>
      </c>
      <c r="J40" s="49">
        <v>450000000</v>
      </c>
      <c r="K40" s="49"/>
      <c r="L40" s="49">
        <f t="shared" si="17"/>
        <v>450000000</v>
      </c>
      <c r="M40" s="49">
        <f t="shared" si="15"/>
        <v>450000000</v>
      </c>
      <c r="N40" s="49">
        <f t="shared" si="16"/>
        <v>0</v>
      </c>
      <c r="O40" s="54"/>
      <c r="P40" s="53"/>
    </row>
    <row r="41" spans="1:16" s="58" customFormat="1" ht="24.75" customHeight="1" x14ac:dyDescent="0.35">
      <c r="A41" s="48"/>
      <c r="B41" s="77" t="s">
        <v>90</v>
      </c>
      <c r="C41" s="49">
        <f t="shared" si="18"/>
        <v>0</v>
      </c>
      <c r="D41" s="49"/>
      <c r="E41" s="49"/>
      <c r="F41" s="49"/>
      <c r="G41" s="49"/>
      <c r="H41" s="49"/>
      <c r="I41" s="49">
        <f t="shared" si="19"/>
        <v>900000000</v>
      </c>
      <c r="J41" s="49">
        <v>900000000</v>
      </c>
      <c r="K41" s="49"/>
      <c r="L41" s="49">
        <f t="shared" si="17"/>
        <v>900000000</v>
      </c>
      <c r="M41" s="49">
        <f t="shared" si="15"/>
        <v>900000000</v>
      </c>
      <c r="N41" s="49">
        <f t="shared" si="16"/>
        <v>0</v>
      </c>
      <c r="O41" s="54"/>
      <c r="P41" s="53"/>
    </row>
    <row r="42" spans="1:16" s="58" customFormat="1" ht="24.75" customHeight="1" x14ac:dyDescent="0.35">
      <c r="A42" s="48"/>
      <c r="B42" s="77" t="s">
        <v>91</v>
      </c>
      <c r="C42" s="49">
        <f t="shared" si="18"/>
        <v>0</v>
      </c>
      <c r="D42" s="49"/>
      <c r="E42" s="49"/>
      <c r="F42" s="49"/>
      <c r="G42" s="49"/>
      <c r="H42" s="49"/>
      <c r="I42" s="49">
        <f t="shared" si="19"/>
        <v>871000000</v>
      </c>
      <c r="J42" s="49">
        <v>871000000</v>
      </c>
      <c r="K42" s="49"/>
      <c r="L42" s="49">
        <f t="shared" si="17"/>
        <v>871000000</v>
      </c>
      <c r="M42" s="49">
        <f t="shared" si="15"/>
        <v>871000000</v>
      </c>
      <c r="N42" s="49">
        <f t="shared" si="16"/>
        <v>0</v>
      </c>
      <c r="O42" s="54"/>
      <c r="P42" s="53"/>
    </row>
    <row r="43" spans="1:16" s="58" customFormat="1" ht="24.75" customHeight="1" x14ac:dyDescent="0.35">
      <c r="A43" s="48"/>
      <c r="B43" s="77" t="s">
        <v>92</v>
      </c>
      <c r="C43" s="49">
        <f t="shared" si="18"/>
        <v>0</v>
      </c>
      <c r="D43" s="49"/>
      <c r="E43" s="49"/>
      <c r="F43" s="49"/>
      <c r="G43" s="49"/>
      <c r="H43" s="49"/>
      <c r="I43" s="49">
        <f t="shared" si="19"/>
        <v>2240000000</v>
      </c>
      <c r="J43" s="49">
        <v>2240000000</v>
      </c>
      <c r="K43" s="49"/>
      <c r="L43" s="49">
        <f t="shared" si="17"/>
        <v>2240000000</v>
      </c>
      <c r="M43" s="49">
        <f t="shared" si="15"/>
        <v>2240000000</v>
      </c>
      <c r="N43" s="49">
        <f t="shared" si="16"/>
        <v>0</v>
      </c>
      <c r="O43" s="54"/>
      <c r="P43" s="53"/>
    </row>
    <row r="44" spans="1:16" s="58" customFormat="1" ht="24.75" customHeight="1" x14ac:dyDescent="0.35">
      <c r="A44" s="48"/>
      <c r="B44" s="77" t="s">
        <v>94</v>
      </c>
      <c r="C44" s="49">
        <f t="shared" si="18"/>
        <v>7780400</v>
      </c>
      <c r="D44" s="49">
        <v>7780400</v>
      </c>
      <c r="E44" s="49"/>
      <c r="F44" s="49"/>
      <c r="G44" s="49"/>
      <c r="H44" s="49"/>
      <c r="I44" s="49">
        <f t="shared" si="19"/>
        <v>1250000000</v>
      </c>
      <c r="J44" s="49">
        <v>1250000000</v>
      </c>
      <c r="K44" s="49"/>
      <c r="L44" s="49">
        <f t="shared" si="17"/>
        <v>1257780400</v>
      </c>
      <c r="M44" s="49">
        <f t="shared" si="15"/>
        <v>1257780400</v>
      </c>
      <c r="N44" s="49">
        <f t="shared" si="16"/>
        <v>0</v>
      </c>
      <c r="O44" s="54"/>
      <c r="P44" s="53"/>
    </row>
    <row r="45" spans="1:16" s="58" customFormat="1" ht="39" customHeight="1" x14ac:dyDescent="0.35">
      <c r="A45" s="61">
        <v>8</v>
      </c>
      <c r="B45" s="74" t="s">
        <v>39</v>
      </c>
      <c r="C45" s="72">
        <f>C46</f>
        <v>0</v>
      </c>
      <c r="D45" s="72">
        <f t="shared" ref="D45:N45" si="20">D46</f>
        <v>0</v>
      </c>
      <c r="E45" s="72">
        <f t="shared" si="20"/>
        <v>0</v>
      </c>
      <c r="F45" s="72"/>
      <c r="G45" s="72"/>
      <c r="H45" s="72"/>
      <c r="I45" s="72">
        <f t="shared" si="20"/>
        <v>802000000</v>
      </c>
      <c r="J45" s="72">
        <f t="shared" si="20"/>
        <v>802000000</v>
      </c>
      <c r="K45" s="72">
        <f t="shared" si="20"/>
        <v>0</v>
      </c>
      <c r="L45" s="72">
        <f t="shared" si="20"/>
        <v>802000000</v>
      </c>
      <c r="M45" s="72">
        <f t="shared" si="20"/>
        <v>802000000</v>
      </c>
      <c r="N45" s="72">
        <f t="shared" si="20"/>
        <v>0</v>
      </c>
      <c r="O45" s="66"/>
      <c r="P45" s="67"/>
    </row>
    <row r="46" spans="1:16" s="58" customFormat="1" ht="96" customHeight="1" x14ac:dyDescent="0.35">
      <c r="A46" s="48" t="s">
        <v>37</v>
      </c>
      <c r="B46" s="53" t="s">
        <v>103</v>
      </c>
      <c r="C46" s="49"/>
      <c r="D46" s="49"/>
      <c r="E46" s="49"/>
      <c r="F46" s="49"/>
      <c r="G46" s="49"/>
      <c r="H46" s="49"/>
      <c r="I46" s="49">
        <f>SUM(J46)</f>
        <v>802000000</v>
      </c>
      <c r="J46" s="49">
        <f>816000000-14000000</f>
        <v>802000000</v>
      </c>
      <c r="K46" s="49"/>
      <c r="L46" s="49">
        <f>SUM(M46:N46)</f>
        <v>802000000</v>
      </c>
      <c r="M46" s="49">
        <f t="shared" ref="M46:M56" si="21">D46+J46</f>
        <v>802000000</v>
      </c>
      <c r="N46" s="49">
        <f t="shared" ref="N46:N56" si="22">E46</f>
        <v>0</v>
      </c>
      <c r="O46" s="341" t="s">
        <v>150</v>
      </c>
      <c r="P46" s="53"/>
    </row>
    <row r="47" spans="1:16" s="58" customFormat="1" ht="20.25" customHeight="1" x14ac:dyDescent="0.35">
      <c r="A47" s="48"/>
      <c r="B47" s="53" t="s">
        <v>141</v>
      </c>
      <c r="C47" s="49"/>
      <c r="D47" s="100"/>
      <c r="E47" s="49"/>
      <c r="F47" s="49"/>
      <c r="G47" s="49"/>
      <c r="H47" s="49"/>
      <c r="I47" s="49">
        <f>J47+K47</f>
        <v>107000000</v>
      </c>
      <c r="J47" s="49">
        <f>121000000-14000000</f>
        <v>107000000</v>
      </c>
      <c r="K47" s="49"/>
      <c r="L47" s="49">
        <f t="shared" ref="L47:L55" si="23">SUM(M47:N47)</f>
        <v>107000000</v>
      </c>
      <c r="M47" s="49">
        <f t="shared" si="21"/>
        <v>107000000</v>
      </c>
      <c r="N47" s="49">
        <f t="shared" si="22"/>
        <v>0</v>
      </c>
      <c r="O47" s="342"/>
      <c r="P47" s="53"/>
    </row>
    <row r="48" spans="1:16" s="58" customFormat="1" ht="20.25" customHeight="1" x14ac:dyDescent="0.35">
      <c r="A48" s="48"/>
      <c r="B48" s="53" t="s">
        <v>142</v>
      </c>
      <c r="C48" s="49"/>
      <c r="D48" s="100"/>
      <c r="E48" s="49"/>
      <c r="F48" s="49"/>
      <c r="G48" s="49"/>
      <c r="H48" s="49"/>
      <c r="I48" s="49">
        <f t="shared" ref="I48:I55" si="24">J48+K48</f>
        <v>238000000</v>
      </c>
      <c r="J48" s="49">
        <v>238000000</v>
      </c>
      <c r="K48" s="49"/>
      <c r="L48" s="49">
        <f t="shared" si="23"/>
        <v>238000000</v>
      </c>
      <c r="M48" s="49">
        <f t="shared" si="21"/>
        <v>238000000</v>
      </c>
      <c r="N48" s="49">
        <f t="shared" si="22"/>
        <v>0</v>
      </c>
      <c r="O48" s="342"/>
      <c r="P48" s="53"/>
    </row>
    <row r="49" spans="1:16" s="58" customFormat="1" ht="20.25" customHeight="1" x14ac:dyDescent="0.35">
      <c r="A49" s="48"/>
      <c r="B49" s="53" t="s">
        <v>143</v>
      </c>
      <c r="C49" s="49"/>
      <c r="D49" s="100"/>
      <c r="E49" s="49"/>
      <c r="F49" s="49"/>
      <c r="G49" s="49"/>
      <c r="H49" s="49"/>
      <c r="I49" s="49">
        <f t="shared" si="24"/>
        <v>81000000</v>
      </c>
      <c r="J49" s="49">
        <v>81000000</v>
      </c>
      <c r="K49" s="49"/>
      <c r="L49" s="49">
        <f t="shared" si="23"/>
        <v>81000000</v>
      </c>
      <c r="M49" s="49">
        <f t="shared" si="21"/>
        <v>81000000</v>
      </c>
      <c r="N49" s="49">
        <f t="shared" si="22"/>
        <v>0</v>
      </c>
      <c r="O49" s="342"/>
      <c r="P49" s="53"/>
    </row>
    <row r="50" spans="1:16" s="58" customFormat="1" ht="20.25" customHeight="1" x14ac:dyDescent="0.35">
      <c r="A50" s="48"/>
      <c r="B50" s="53" t="s">
        <v>144</v>
      </c>
      <c r="C50" s="49"/>
      <c r="D50" s="100"/>
      <c r="E50" s="49"/>
      <c r="F50" s="49"/>
      <c r="G50" s="49"/>
      <c r="H50" s="49"/>
      <c r="I50" s="49">
        <f t="shared" si="24"/>
        <v>0</v>
      </c>
      <c r="J50" s="49">
        <v>0</v>
      </c>
      <c r="K50" s="49"/>
      <c r="L50" s="49">
        <f t="shared" si="23"/>
        <v>0</v>
      </c>
      <c r="M50" s="49">
        <f t="shared" si="21"/>
        <v>0</v>
      </c>
      <c r="N50" s="49">
        <f t="shared" si="22"/>
        <v>0</v>
      </c>
      <c r="O50" s="342"/>
      <c r="P50" s="53"/>
    </row>
    <row r="51" spans="1:16" s="58" customFormat="1" ht="20.25" customHeight="1" x14ac:dyDescent="0.35">
      <c r="A51" s="48"/>
      <c r="B51" s="53" t="s">
        <v>145</v>
      </c>
      <c r="C51" s="49"/>
      <c r="D51" s="100"/>
      <c r="E51" s="49"/>
      <c r="F51" s="49"/>
      <c r="G51" s="49"/>
      <c r="H51" s="49"/>
      <c r="I51" s="49">
        <f t="shared" si="24"/>
        <v>40000000</v>
      </c>
      <c r="J51" s="49">
        <v>40000000</v>
      </c>
      <c r="K51" s="49"/>
      <c r="L51" s="49">
        <f t="shared" si="23"/>
        <v>40000000</v>
      </c>
      <c r="M51" s="49">
        <f t="shared" si="21"/>
        <v>40000000</v>
      </c>
      <c r="N51" s="49">
        <f t="shared" si="22"/>
        <v>0</v>
      </c>
      <c r="O51" s="342"/>
      <c r="P51" s="53"/>
    </row>
    <row r="52" spans="1:16" s="58" customFormat="1" ht="20.25" customHeight="1" x14ac:dyDescent="0.35">
      <c r="A52" s="48"/>
      <c r="B52" s="53" t="s">
        <v>146</v>
      </c>
      <c r="C52" s="49"/>
      <c r="D52" s="100"/>
      <c r="E52" s="49"/>
      <c r="F52" s="49"/>
      <c r="G52" s="49"/>
      <c r="H52" s="49"/>
      <c r="I52" s="49">
        <f t="shared" si="24"/>
        <v>204000000</v>
      </c>
      <c r="J52" s="49">
        <v>204000000</v>
      </c>
      <c r="K52" s="49"/>
      <c r="L52" s="49">
        <f t="shared" si="23"/>
        <v>204000000</v>
      </c>
      <c r="M52" s="49">
        <f t="shared" si="21"/>
        <v>204000000</v>
      </c>
      <c r="N52" s="49">
        <f t="shared" si="22"/>
        <v>0</v>
      </c>
      <c r="O52" s="342"/>
      <c r="P52" s="53"/>
    </row>
    <row r="53" spans="1:16" s="58" customFormat="1" ht="20.25" customHeight="1" x14ac:dyDescent="0.35">
      <c r="A53" s="48"/>
      <c r="B53" s="53" t="s">
        <v>147</v>
      </c>
      <c r="C53" s="49"/>
      <c r="D53" s="100"/>
      <c r="E53" s="49"/>
      <c r="F53" s="49"/>
      <c r="G53" s="49"/>
      <c r="H53" s="49"/>
      <c r="I53" s="49">
        <f t="shared" si="24"/>
        <v>81000000</v>
      </c>
      <c r="J53" s="49">
        <v>81000000</v>
      </c>
      <c r="K53" s="49"/>
      <c r="L53" s="49">
        <f t="shared" si="23"/>
        <v>81000000</v>
      </c>
      <c r="M53" s="49">
        <f t="shared" si="21"/>
        <v>81000000</v>
      </c>
      <c r="N53" s="49">
        <f t="shared" si="22"/>
        <v>0</v>
      </c>
      <c r="O53" s="342"/>
      <c r="P53" s="53"/>
    </row>
    <row r="54" spans="1:16" s="58" customFormat="1" ht="20.25" customHeight="1" x14ac:dyDescent="0.35">
      <c r="A54" s="48"/>
      <c r="B54" s="53" t="s">
        <v>148</v>
      </c>
      <c r="C54" s="49"/>
      <c r="D54" s="49"/>
      <c r="E54" s="49"/>
      <c r="F54" s="49"/>
      <c r="G54" s="49"/>
      <c r="H54" s="49"/>
      <c r="I54" s="49">
        <f t="shared" si="24"/>
        <v>31000000</v>
      </c>
      <c r="J54" s="49">
        <v>31000000</v>
      </c>
      <c r="K54" s="49"/>
      <c r="L54" s="49">
        <f t="shared" si="23"/>
        <v>31000000</v>
      </c>
      <c r="M54" s="49">
        <f t="shared" si="21"/>
        <v>31000000</v>
      </c>
      <c r="N54" s="49">
        <f t="shared" si="22"/>
        <v>0</v>
      </c>
      <c r="O54" s="342"/>
      <c r="P54" s="53"/>
    </row>
    <row r="55" spans="1:16" s="58" customFormat="1" ht="20.25" customHeight="1" x14ac:dyDescent="0.35">
      <c r="A55" s="48"/>
      <c r="B55" s="53" t="s">
        <v>149</v>
      </c>
      <c r="C55" s="49"/>
      <c r="D55" s="100"/>
      <c r="E55" s="49"/>
      <c r="F55" s="49"/>
      <c r="G55" s="49"/>
      <c r="H55" s="49"/>
      <c r="I55" s="49">
        <f t="shared" si="24"/>
        <v>20000000</v>
      </c>
      <c r="J55" s="49">
        <v>20000000</v>
      </c>
      <c r="K55" s="49"/>
      <c r="L55" s="49">
        <f t="shared" si="23"/>
        <v>20000000</v>
      </c>
      <c r="M55" s="49">
        <f t="shared" si="21"/>
        <v>20000000</v>
      </c>
      <c r="N55" s="49">
        <f t="shared" si="22"/>
        <v>0</v>
      </c>
      <c r="O55" s="343"/>
      <c r="P55" s="53"/>
    </row>
    <row r="56" spans="1:16" s="58" customFormat="1" ht="56.25" customHeight="1" x14ac:dyDescent="0.35">
      <c r="A56" s="61">
        <v>9</v>
      </c>
      <c r="B56" s="74" t="s">
        <v>104</v>
      </c>
      <c r="C56" s="72"/>
      <c r="D56" s="72"/>
      <c r="E56" s="72"/>
      <c r="F56" s="72"/>
      <c r="G56" s="72"/>
      <c r="H56" s="72"/>
      <c r="I56" s="72">
        <f>SUM(J56)</f>
        <v>414000000</v>
      </c>
      <c r="J56" s="72">
        <v>414000000</v>
      </c>
      <c r="K56" s="72">
        <v>0</v>
      </c>
      <c r="L56" s="72">
        <f>SUM(M56:N56)</f>
        <v>414000000</v>
      </c>
      <c r="M56" s="72">
        <f t="shared" si="21"/>
        <v>414000000</v>
      </c>
      <c r="N56" s="72">
        <f t="shared" si="22"/>
        <v>0</v>
      </c>
      <c r="O56" s="66" t="s">
        <v>151</v>
      </c>
      <c r="P56" s="53"/>
    </row>
    <row r="57" spans="1:16" s="58" customFormat="1" ht="27" customHeight="1" x14ac:dyDescent="0.35">
      <c r="A57" s="48" t="s">
        <v>82</v>
      </c>
      <c r="B57" s="76" t="s">
        <v>238</v>
      </c>
      <c r="C57" s="49">
        <v>0</v>
      </c>
      <c r="D57" s="49"/>
      <c r="E57" s="49"/>
      <c r="F57" s="49"/>
      <c r="G57" s="49"/>
      <c r="H57" s="49"/>
      <c r="I57" s="49">
        <f>SUM(J57)</f>
        <v>114000000</v>
      </c>
      <c r="J57" s="49">
        <v>114000000</v>
      </c>
      <c r="K57" s="49"/>
      <c r="L57" s="49">
        <f t="shared" ref="L57:M64" si="25">C57+I57</f>
        <v>114000000</v>
      </c>
      <c r="M57" s="49">
        <f t="shared" si="25"/>
        <v>114000000</v>
      </c>
      <c r="N57" s="49"/>
      <c r="O57" s="341" t="s">
        <v>120</v>
      </c>
      <c r="P57" s="338" t="s">
        <v>239</v>
      </c>
    </row>
    <row r="58" spans="1:16" s="58" customFormat="1" ht="22.5" customHeight="1" x14ac:dyDescent="0.35">
      <c r="A58" s="48" t="s">
        <v>82</v>
      </c>
      <c r="B58" s="76" t="s">
        <v>153</v>
      </c>
      <c r="C58" s="49">
        <v>0</v>
      </c>
      <c r="D58" s="49"/>
      <c r="E58" s="49"/>
      <c r="F58" s="49"/>
      <c r="G58" s="49"/>
      <c r="H58" s="49"/>
      <c r="I58" s="49">
        <f t="shared" ref="I58:I59" si="26">SUM(J58)</f>
        <v>30000000</v>
      </c>
      <c r="J58" s="49">
        <v>30000000</v>
      </c>
      <c r="K58" s="49"/>
      <c r="L58" s="49">
        <f t="shared" si="25"/>
        <v>30000000</v>
      </c>
      <c r="M58" s="49">
        <f t="shared" si="25"/>
        <v>30000000</v>
      </c>
      <c r="N58" s="49"/>
      <c r="O58" s="342"/>
      <c r="P58" s="339"/>
    </row>
    <row r="59" spans="1:16" s="58" customFormat="1" ht="22.5" customHeight="1" x14ac:dyDescent="0.35">
      <c r="A59" s="48" t="s">
        <v>82</v>
      </c>
      <c r="B59" s="76" t="s">
        <v>156</v>
      </c>
      <c r="C59" s="49">
        <v>0</v>
      </c>
      <c r="D59" s="49"/>
      <c r="E59" s="49"/>
      <c r="F59" s="49"/>
      <c r="G59" s="49"/>
      <c r="H59" s="49"/>
      <c r="I59" s="49">
        <f t="shared" si="26"/>
        <v>30000000</v>
      </c>
      <c r="J59" s="49">
        <v>30000000</v>
      </c>
      <c r="K59" s="49"/>
      <c r="L59" s="49">
        <f t="shared" si="25"/>
        <v>30000000</v>
      </c>
      <c r="M59" s="49">
        <v>30000000</v>
      </c>
      <c r="N59" s="49"/>
      <c r="O59" s="342"/>
      <c r="P59" s="339"/>
    </row>
    <row r="60" spans="1:16" s="58" customFormat="1" ht="22.5" customHeight="1" x14ac:dyDescent="0.35">
      <c r="A60" s="48" t="s">
        <v>82</v>
      </c>
      <c r="B60" s="76" t="s">
        <v>157</v>
      </c>
      <c r="C60" s="49">
        <v>0</v>
      </c>
      <c r="D60" s="49"/>
      <c r="E60" s="49"/>
      <c r="F60" s="49"/>
      <c r="G60" s="49"/>
      <c r="H60" s="49"/>
      <c r="I60" s="49">
        <f t="shared" ref="I60:I64" si="27">SUM(J60)</f>
        <v>60000000</v>
      </c>
      <c r="J60" s="49">
        <v>60000000</v>
      </c>
      <c r="K60" s="49"/>
      <c r="L60" s="49">
        <f t="shared" si="25"/>
        <v>60000000</v>
      </c>
      <c r="M60" s="49">
        <f t="shared" si="25"/>
        <v>60000000</v>
      </c>
      <c r="N60" s="49"/>
      <c r="O60" s="342"/>
      <c r="P60" s="339"/>
    </row>
    <row r="61" spans="1:16" s="58" customFormat="1" ht="22.5" customHeight="1" x14ac:dyDescent="0.35">
      <c r="A61" s="48" t="s">
        <v>82</v>
      </c>
      <c r="B61" s="76" t="s">
        <v>158</v>
      </c>
      <c r="C61" s="49">
        <v>0</v>
      </c>
      <c r="D61" s="49"/>
      <c r="E61" s="49"/>
      <c r="F61" s="49"/>
      <c r="G61" s="49"/>
      <c r="H61" s="49"/>
      <c r="I61" s="49">
        <f t="shared" si="27"/>
        <v>60000000</v>
      </c>
      <c r="J61" s="49">
        <v>60000000</v>
      </c>
      <c r="K61" s="49"/>
      <c r="L61" s="49">
        <f t="shared" si="25"/>
        <v>60000000</v>
      </c>
      <c r="M61" s="49">
        <f t="shared" si="25"/>
        <v>60000000</v>
      </c>
      <c r="N61" s="49"/>
      <c r="O61" s="342"/>
      <c r="P61" s="339"/>
    </row>
    <row r="62" spans="1:16" s="58" customFormat="1" ht="22.5" customHeight="1" x14ac:dyDescent="0.35">
      <c r="A62" s="48" t="s">
        <v>82</v>
      </c>
      <c r="B62" s="76" t="s">
        <v>229</v>
      </c>
      <c r="C62" s="49">
        <v>0</v>
      </c>
      <c r="D62" s="49"/>
      <c r="E62" s="49"/>
      <c r="F62" s="49"/>
      <c r="G62" s="49"/>
      <c r="H62" s="49"/>
      <c r="I62" s="49">
        <f t="shared" si="27"/>
        <v>60000000</v>
      </c>
      <c r="J62" s="49">
        <v>60000000</v>
      </c>
      <c r="K62" s="49"/>
      <c r="L62" s="49">
        <f t="shared" si="25"/>
        <v>60000000</v>
      </c>
      <c r="M62" s="49">
        <f t="shared" si="25"/>
        <v>60000000</v>
      </c>
      <c r="N62" s="49"/>
      <c r="O62" s="342"/>
      <c r="P62" s="339"/>
    </row>
    <row r="63" spans="1:16" s="58" customFormat="1" ht="22.5" customHeight="1" x14ac:dyDescent="0.35">
      <c r="A63" s="48" t="s">
        <v>82</v>
      </c>
      <c r="B63" s="76" t="s">
        <v>161</v>
      </c>
      <c r="C63" s="49">
        <v>0</v>
      </c>
      <c r="D63" s="49"/>
      <c r="E63" s="49"/>
      <c r="F63" s="49"/>
      <c r="G63" s="49"/>
      <c r="H63" s="49"/>
      <c r="I63" s="49">
        <f t="shared" si="27"/>
        <v>30000000</v>
      </c>
      <c r="J63" s="49">
        <v>30000000</v>
      </c>
      <c r="K63" s="49"/>
      <c r="L63" s="49">
        <f t="shared" si="25"/>
        <v>30000000</v>
      </c>
      <c r="M63" s="49">
        <f t="shared" si="25"/>
        <v>30000000</v>
      </c>
      <c r="N63" s="49"/>
      <c r="O63" s="342"/>
      <c r="P63" s="339"/>
    </row>
    <row r="64" spans="1:16" s="58" customFormat="1" ht="22.5" customHeight="1" x14ac:dyDescent="0.35">
      <c r="A64" s="48" t="s">
        <v>82</v>
      </c>
      <c r="B64" s="76" t="s">
        <v>230</v>
      </c>
      <c r="C64" s="49">
        <v>0</v>
      </c>
      <c r="D64" s="49"/>
      <c r="E64" s="49"/>
      <c r="F64" s="49"/>
      <c r="G64" s="49"/>
      <c r="H64" s="49"/>
      <c r="I64" s="49">
        <f t="shared" si="27"/>
        <v>30000000</v>
      </c>
      <c r="J64" s="49">
        <v>30000000</v>
      </c>
      <c r="K64" s="49"/>
      <c r="L64" s="49">
        <f t="shared" si="25"/>
        <v>30000000</v>
      </c>
      <c r="M64" s="49">
        <f t="shared" si="25"/>
        <v>30000000</v>
      </c>
      <c r="N64" s="49"/>
      <c r="O64" s="343"/>
      <c r="P64" s="340"/>
    </row>
    <row r="65" spans="1:16" s="58" customFormat="1" ht="82.5" customHeight="1" x14ac:dyDescent="0.35">
      <c r="A65" s="61">
        <v>10</v>
      </c>
      <c r="B65" s="74" t="s">
        <v>43</v>
      </c>
      <c r="C65" s="72">
        <f>C66</f>
        <v>200000</v>
      </c>
      <c r="D65" s="72">
        <f t="shared" ref="D65:N65" si="28">D66</f>
        <v>200000</v>
      </c>
      <c r="E65" s="72">
        <f t="shared" si="28"/>
        <v>0</v>
      </c>
      <c r="F65" s="72">
        <f t="shared" si="28"/>
        <v>0</v>
      </c>
      <c r="G65" s="72">
        <f t="shared" si="28"/>
        <v>0</v>
      </c>
      <c r="H65" s="72">
        <f t="shared" si="28"/>
        <v>0</v>
      </c>
      <c r="I65" s="72">
        <f t="shared" si="28"/>
        <v>429143400</v>
      </c>
      <c r="J65" s="72">
        <f t="shared" si="28"/>
        <v>429143400</v>
      </c>
      <c r="K65" s="72">
        <f t="shared" si="28"/>
        <v>0</v>
      </c>
      <c r="L65" s="72">
        <f t="shared" si="28"/>
        <v>429343400</v>
      </c>
      <c r="M65" s="72">
        <f t="shared" si="28"/>
        <v>429343400</v>
      </c>
      <c r="N65" s="72">
        <f t="shared" si="28"/>
        <v>0</v>
      </c>
      <c r="O65" s="66" t="s">
        <v>151</v>
      </c>
      <c r="P65" s="67"/>
    </row>
    <row r="66" spans="1:16" s="58" customFormat="1" ht="118.5" customHeight="1" x14ac:dyDescent="0.35">
      <c r="A66" s="48" t="s">
        <v>37</v>
      </c>
      <c r="B66" s="76" t="s">
        <v>112</v>
      </c>
      <c r="C66" s="49">
        <f>C67+C68</f>
        <v>200000</v>
      </c>
      <c r="D66" s="49">
        <f>D67+D68</f>
        <v>200000</v>
      </c>
      <c r="E66" s="49"/>
      <c r="F66" s="49"/>
      <c r="G66" s="49"/>
      <c r="H66" s="49"/>
      <c r="I66" s="49">
        <f>SUM(J66)</f>
        <v>429143400</v>
      </c>
      <c r="J66" s="49">
        <f>430000000-656600-200000</f>
        <v>429143400</v>
      </c>
      <c r="K66" s="49">
        <v>0</v>
      </c>
      <c r="L66" s="49">
        <f>SUM(M66)</f>
        <v>429343400</v>
      </c>
      <c r="M66" s="49">
        <f>D66-G66+J66</f>
        <v>429343400</v>
      </c>
      <c r="N66" s="49">
        <v>0</v>
      </c>
      <c r="O66" s="66" t="s">
        <v>151</v>
      </c>
      <c r="P66" s="53"/>
    </row>
    <row r="67" spans="1:16" s="58" customFormat="1" ht="22.5" customHeight="1" x14ac:dyDescent="0.35">
      <c r="A67" s="48" t="s">
        <v>82</v>
      </c>
      <c r="B67" s="76" t="s">
        <v>152</v>
      </c>
      <c r="C67" s="49"/>
      <c r="D67" s="49"/>
      <c r="E67" s="49"/>
      <c r="F67" s="49"/>
      <c r="G67" s="49"/>
      <c r="H67" s="49"/>
      <c r="I67" s="49">
        <f>SUM(J67)</f>
        <v>429143400</v>
      </c>
      <c r="J67" s="49">
        <f>430000000-656600-200000</f>
        <v>429143400</v>
      </c>
      <c r="K67" s="49">
        <v>0</v>
      </c>
      <c r="L67" s="49">
        <f t="shared" ref="L67:L68" si="29">SUM(M67)</f>
        <v>429143400</v>
      </c>
      <c r="M67" s="49">
        <f>D67-G67+J67</f>
        <v>429143400</v>
      </c>
      <c r="N67" s="49"/>
      <c r="O67" s="66"/>
      <c r="P67" s="53"/>
    </row>
    <row r="68" spans="1:16" s="58" customFormat="1" ht="22.5" customHeight="1" x14ac:dyDescent="0.35">
      <c r="A68" s="48" t="s">
        <v>82</v>
      </c>
      <c r="B68" s="53" t="s">
        <v>99</v>
      </c>
      <c r="C68" s="49">
        <f>D68+E68</f>
        <v>200000</v>
      </c>
      <c r="D68" s="49">
        <v>200000</v>
      </c>
      <c r="E68" s="49"/>
      <c r="F68" s="49"/>
      <c r="G68" s="49"/>
      <c r="H68" s="49"/>
      <c r="I68" s="49"/>
      <c r="J68" s="49"/>
      <c r="K68" s="49"/>
      <c r="L68" s="49">
        <f t="shared" si="29"/>
        <v>200000</v>
      </c>
      <c r="M68" s="49">
        <f>D68-G68+J68</f>
        <v>200000</v>
      </c>
      <c r="N68" s="49"/>
      <c r="O68" s="66"/>
      <c r="P68" s="53"/>
    </row>
    <row r="69" spans="1:16" ht="26.25" customHeight="1" x14ac:dyDescent="0.35">
      <c r="A69" s="68" t="s">
        <v>72</v>
      </c>
      <c r="B69" s="69" t="s">
        <v>8</v>
      </c>
      <c r="C69" s="70">
        <f>C70+C78+C87+C93+C101+C104+C118+C113</f>
        <v>22638845079</v>
      </c>
      <c r="D69" s="70">
        <f t="shared" ref="D69:N69" si="30">D70+D78+D87+D93+D101+D104+D118+D113</f>
        <v>22520842707</v>
      </c>
      <c r="E69" s="70">
        <f t="shared" si="30"/>
        <v>118002372</v>
      </c>
      <c r="F69" s="70">
        <f t="shared" si="30"/>
        <v>18539476569</v>
      </c>
      <c r="G69" s="70">
        <f t="shared" si="30"/>
        <v>18478976569</v>
      </c>
      <c r="H69" s="70">
        <f t="shared" si="30"/>
        <v>60500000</v>
      </c>
      <c r="I69" s="70">
        <f t="shared" si="30"/>
        <v>5054156676</v>
      </c>
      <c r="J69" s="70">
        <f t="shared" si="30"/>
        <v>5054156676</v>
      </c>
      <c r="K69" s="70">
        <f t="shared" si="30"/>
        <v>0</v>
      </c>
      <c r="L69" s="70">
        <f t="shared" si="30"/>
        <v>9153525186</v>
      </c>
      <c r="M69" s="70">
        <f t="shared" si="30"/>
        <v>9096022814</v>
      </c>
      <c r="N69" s="70">
        <f t="shared" si="30"/>
        <v>57502372</v>
      </c>
      <c r="O69" s="70"/>
      <c r="P69" s="70"/>
    </row>
    <row r="70" spans="1:16" ht="48" customHeight="1" x14ac:dyDescent="0.35">
      <c r="A70" s="61">
        <v>1</v>
      </c>
      <c r="B70" s="67" t="s">
        <v>35</v>
      </c>
      <c r="C70" s="65">
        <f>C71</f>
        <v>2105367326</v>
      </c>
      <c r="D70" s="65">
        <f t="shared" ref="D70:N70" si="31">D71</f>
        <v>2045792954</v>
      </c>
      <c r="E70" s="65">
        <f t="shared" si="31"/>
        <v>59574372</v>
      </c>
      <c r="F70" s="65">
        <f t="shared" si="31"/>
        <v>1885334127</v>
      </c>
      <c r="G70" s="65">
        <f t="shared" si="31"/>
        <v>1854834127</v>
      </c>
      <c r="H70" s="65">
        <f t="shared" si="31"/>
        <v>30500000</v>
      </c>
      <c r="I70" s="65"/>
      <c r="J70" s="65"/>
      <c r="K70" s="65"/>
      <c r="L70" s="65">
        <f t="shared" si="31"/>
        <v>220033199</v>
      </c>
      <c r="M70" s="65">
        <f t="shared" si="31"/>
        <v>190958827</v>
      </c>
      <c r="N70" s="65">
        <f t="shared" si="31"/>
        <v>29074372</v>
      </c>
      <c r="O70" s="54"/>
      <c r="P70" s="49"/>
    </row>
    <row r="71" spans="1:16" ht="48" customHeight="1" x14ac:dyDescent="0.35">
      <c r="A71" s="48" t="s">
        <v>37</v>
      </c>
      <c r="B71" s="53" t="s">
        <v>36</v>
      </c>
      <c r="C71" s="73">
        <f>SUM(C72:C77)</f>
        <v>2105367326</v>
      </c>
      <c r="D71" s="73">
        <f t="shared" ref="D71:N71" si="32">SUM(D72:D77)</f>
        <v>2045792954</v>
      </c>
      <c r="E71" s="73">
        <f t="shared" si="32"/>
        <v>59574372</v>
      </c>
      <c r="F71" s="73">
        <f t="shared" si="32"/>
        <v>1885334127</v>
      </c>
      <c r="G71" s="73">
        <f t="shared" si="32"/>
        <v>1854834127</v>
      </c>
      <c r="H71" s="73">
        <f t="shared" si="32"/>
        <v>30500000</v>
      </c>
      <c r="I71" s="73">
        <f t="shared" si="32"/>
        <v>0</v>
      </c>
      <c r="J71" s="73">
        <f t="shared" si="32"/>
        <v>0</v>
      </c>
      <c r="K71" s="73">
        <f t="shared" si="32"/>
        <v>0</v>
      </c>
      <c r="L71" s="73">
        <f t="shared" si="32"/>
        <v>220033199</v>
      </c>
      <c r="M71" s="73">
        <f t="shared" si="32"/>
        <v>190958827</v>
      </c>
      <c r="N71" s="73">
        <f t="shared" si="32"/>
        <v>29074372</v>
      </c>
      <c r="O71" s="54" t="s">
        <v>115</v>
      </c>
      <c r="P71" s="49"/>
    </row>
    <row r="72" spans="1:16" ht="22.5" customHeight="1" x14ac:dyDescent="0.35">
      <c r="A72" s="48" t="s">
        <v>82</v>
      </c>
      <c r="B72" s="53" t="s">
        <v>87</v>
      </c>
      <c r="C72" s="73">
        <f>D72+E72</f>
        <v>1631700272</v>
      </c>
      <c r="D72" s="73">
        <v>1605700272</v>
      </c>
      <c r="E72" s="73">
        <v>26000000</v>
      </c>
      <c r="F72" s="73">
        <f>SUM(G72:H72)</f>
        <v>1464700272</v>
      </c>
      <c r="G72" s="73">
        <v>1464700272</v>
      </c>
      <c r="H72" s="73"/>
      <c r="I72" s="73"/>
      <c r="J72" s="73"/>
      <c r="K72" s="73"/>
      <c r="L72" s="73">
        <f>SUM(M72:N72)</f>
        <v>167000000</v>
      </c>
      <c r="M72" s="73">
        <f>D72-G72</f>
        <v>141000000</v>
      </c>
      <c r="N72" s="73">
        <f>E72-H72</f>
        <v>26000000</v>
      </c>
      <c r="O72" s="341" t="s">
        <v>115</v>
      </c>
      <c r="P72" s="335"/>
    </row>
    <row r="73" spans="1:16" ht="22.5" customHeight="1" x14ac:dyDescent="0.35">
      <c r="A73" s="48" t="s">
        <v>82</v>
      </c>
      <c r="B73" s="53" t="s">
        <v>88</v>
      </c>
      <c r="C73" s="73">
        <f t="shared" ref="C73:C76" si="33">D73+E73</f>
        <v>3074372</v>
      </c>
      <c r="D73" s="73">
        <v>0</v>
      </c>
      <c r="E73" s="73">
        <v>3074372</v>
      </c>
      <c r="F73" s="73"/>
      <c r="G73" s="73"/>
      <c r="H73" s="73"/>
      <c r="I73" s="73"/>
      <c r="J73" s="73"/>
      <c r="K73" s="73"/>
      <c r="L73" s="73">
        <f t="shared" ref="L73:L76" si="34">SUM(M73:N73)</f>
        <v>3074372</v>
      </c>
      <c r="M73" s="73">
        <f t="shared" ref="M73:M76" si="35">D73-G73</f>
        <v>0</v>
      </c>
      <c r="N73" s="73">
        <f t="shared" ref="N73:N76" si="36">E73-H73</f>
        <v>3074372</v>
      </c>
      <c r="O73" s="342"/>
      <c r="P73" s="336"/>
    </row>
    <row r="74" spans="1:16" ht="22.5" customHeight="1" x14ac:dyDescent="0.35">
      <c r="A74" s="48" t="s">
        <v>82</v>
      </c>
      <c r="B74" s="53" t="s">
        <v>89</v>
      </c>
      <c r="C74" s="73">
        <f t="shared" si="33"/>
        <v>30095117</v>
      </c>
      <c r="D74" s="73">
        <v>30095117</v>
      </c>
      <c r="E74" s="73">
        <v>0</v>
      </c>
      <c r="F74" s="73"/>
      <c r="G74" s="73"/>
      <c r="H74" s="73"/>
      <c r="I74" s="73"/>
      <c r="J74" s="73"/>
      <c r="K74" s="73"/>
      <c r="L74" s="73">
        <f t="shared" si="34"/>
        <v>30095117</v>
      </c>
      <c r="M74" s="73">
        <f t="shared" si="35"/>
        <v>30095117</v>
      </c>
      <c r="N74" s="73">
        <f t="shared" si="36"/>
        <v>0</v>
      </c>
      <c r="O74" s="342"/>
      <c r="P74" s="336"/>
    </row>
    <row r="75" spans="1:16" ht="22.5" customHeight="1" x14ac:dyDescent="0.35">
      <c r="A75" s="48" t="s">
        <v>82</v>
      </c>
      <c r="B75" s="53" t="s">
        <v>94</v>
      </c>
      <c r="C75" s="73">
        <f t="shared" si="33"/>
        <v>6300000</v>
      </c>
      <c r="D75" s="73">
        <v>6300000</v>
      </c>
      <c r="E75" s="73"/>
      <c r="F75" s="73"/>
      <c r="G75" s="73"/>
      <c r="H75" s="73"/>
      <c r="I75" s="73"/>
      <c r="J75" s="73"/>
      <c r="K75" s="73"/>
      <c r="L75" s="73">
        <f t="shared" si="34"/>
        <v>6300000</v>
      </c>
      <c r="M75" s="73">
        <f t="shared" si="35"/>
        <v>6300000</v>
      </c>
      <c r="N75" s="73">
        <f t="shared" si="36"/>
        <v>0</v>
      </c>
      <c r="O75" s="342"/>
      <c r="P75" s="336"/>
    </row>
    <row r="76" spans="1:16" ht="22.5" customHeight="1" x14ac:dyDescent="0.35">
      <c r="A76" s="48" t="s">
        <v>82</v>
      </c>
      <c r="B76" s="53" t="s">
        <v>173</v>
      </c>
      <c r="C76" s="73">
        <f t="shared" si="33"/>
        <v>13563710</v>
      </c>
      <c r="D76" s="73">
        <v>13563710</v>
      </c>
      <c r="E76" s="73"/>
      <c r="F76" s="73"/>
      <c r="G76" s="73"/>
      <c r="H76" s="73"/>
      <c r="I76" s="73"/>
      <c r="J76" s="73"/>
      <c r="K76" s="73"/>
      <c r="L76" s="73">
        <f t="shared" si="34"/>
        <v>13563710</v>
      </c>
      <c r="M76" s="73">
        <f t="shared" si="35"/>
        <v>13563710</v>
      </c>
      <c r="N76" s="73">
        <f t="shared" si="36"/>
        <v>0</v>
      </c>
      <c r="O76" s="342"/>
      <c r="P76" s="336"/>
    </row>
    <row r="77" spans="1:16" ht="31.5" customHeight="1" x14ac:dyDescent="0.35">
      <c r="A77" s="48" t="s">
        <v>82</v>
      </c>
      <c r="B77" s="53" t="s">
        <v>99</v>
      </c>
      <c r="C77" s="73">
        <f>SUM(D77:E77)</f>
        <v>420633855</v>
      </c>
      <c r="D77" s="73">
        <v>390133855</v>
      </c>
      <c r="E77" s="73">
        <v>30500000</v>
      </c>
      <c r="F77" s="73">
        <f>SUM(G77:H77)</f>
        <v>420633855</v>
      </c>
      <c r="G77" s="73">
        <f>D77</f>
        <v>390133855</v>
      </c>
      <c r="H77" s="73">
        <f>E77</f>
        <v>30500000</v>
      </c>
      <c r="I77" s="73"/>
      <c r="J77" s="73"/>
      <c r="K77" s="73"/>
      <c r="L77" s="73">
        <f>SUM(M77:N77)</f>
        <v>0</v>
      </c>
      <c r="M77" s="73">
        <f>D77-G77</f>
        <v>0</v>
      </c>
      <c r="N77" s="73">
        <f>E77-H77</f>
        <v>0</v>
      </c>
      <c r="O77" s="343"/>
      <c r="P77" s="337"/>
    </row>
    <row r="78" spans="1:16" ht="70.5" customHeight="1" x14ac:dyDescent="0.35">
      <c r="A78" s="61">
        <v>2</v>
      </c>
      <c r="B78" s="71" t="s">
        <v>47</v>
      </c>
      <c r="C78" s="65">
        <f>C79</f>
        <v>12235728405</v>
      </c>
      <c r="D78" s="65">
        <f t="shared" ref="D78:N78" si="37">D79</f>
        <v>12235728405</v>
      </c>
      <c r="E78" s="65">
        <f t="shared" si="37"/>
        <v>0</v>
      </c>
      <c r="F78" s="65">
        <f t="shared" si="37"/>
        <v>9702096875</v>
      </c>
      <c r="G78" s="65">
        <f t="shared" si="37"/>
        <v>9702096875</v>
      </c>
      <c r="H78" s="65">
        <f t="shared" si="37"/>
        <v>0</v>
      </c>
      <c r="I78" s="65"/>
      <c r="J78" s="65"/>
      <c r="K78" s="65"/>
      <c r="L78" s="65">
        <f t="shared" si="37"/>
        <v>2533631530</v>
      </c>
      <c r="M78" s="65">
        <f t="shared" si="37"/>
        <v>2533631530</v>
      </c>
      <c r="N78" s="65">
        <f t="shared" si="37"/>
        <v>0</v>
      </c>
      <c r="O78" s="54"/>
      <c r="P78" s="53"/>
    </row>
    <row r="79" spans="1:16" ht="53.25" customHeight="1" x14ac:dyDescent="0.35">
      <c r="A79" s="48" t="s">
        <v>37</v>
      </c>
      <c r="B79" s="76" t="s">
        <v>38</v>
      </c>
      <c r="C79" s="49">
        <f>SUM(C80:C86)</f>
        <v>12235728405</v>
      </c>
      <c r="D79" s="49">
        <f t="shared" ref="D79:N79" si="38">SUM(D80:D86)</f>
        <v>12235728405</v>
      </c>
      <c r="E79" s="49">
        <f t="shared" si="38"/>
        <v>0</v>
      </c>
      <c r="F79" s="49">
        <f t="shared" si="38"/>
        <v>9702096875</v>
      </c>
      <c r="G79" s="49">
        <f t="shared" si="38"/>
        <v>9702096875</v>
      </c>
      <c r="H79" s="49">
        <f t="shared" si="38"/>
        <v>0</v>
      </c>
      <c r="I79" s="49"/>
      <c r="J79" s="49"/>
      <c r="K79" s="49"/>
      <c r="L79" s="49">
        <f t="shared" si="38"/>
        <v>2533631530</v>
      </c>
      <c r="M79" s="49">
        <f t="shared" si="38"/>
        <v>2533631530</v>
      </c>
      <c r="N79" s="49">
        <f t="shared" si="38"/>
        <v>0</v>
      </c>
      <c r="O79" s="54" t="s">
        <v>115</v>
      </c>
      <c r="P79" s="53"/>
    </row>
    <row r="80" spans="1:16" ht="18" customHeight="1" x14ac:dyDescent="0.35">
      <c r="A80" s="48"/>
      <c r="B80" s="76" t="s">
        <v>86</v>
      </c>
      <c r="C80" s="49">
        <f>SUM(D80:E80)</f>
        <v>1343671000</v>
      </c>
      <c r="D80" s="49">
        <v>1343671000</v>
      </c>
      <c r="E80" s="49"/>
      <c r="F80" s="49">
        <f>SUM(G80:H80)</f>
        <v>606185000</v>
      </c>
      <c r="G80" s="49">
        <v>606185000</v>
      </c>
      <c r="H80" s="49"/>
      <c r="I80" s="49"/>
      <c r="J80" s="49"/>
      <c r="K80" s="49"/>
      <c r="L80" s="49">
        <f>SUM(M80:N80)</f>
        <v>737486000</v>
      </c>
      <c r="M80" s="49">
        <f>D80-G80</f>
        <v>737486000</v>
      </c>
      <c r="N80" s="49"/>
      <c r="O80" s="338" t="s">
        <v>115</v>
      </c>
      <c r="P80" s="338"/>
    </row>
    <row r="81" spans="1:16" ht="18" customHeight="1" x14ac:dyDescent="0.35">
      <c r="A81" s="48"/>
      <c r="B81" s="53" t="s">
        <v>88</v>
      </c>
      <c r="C81" s="49">
        <f>SUM(D81:E81)</f>
        <v>900381045</v>
      </c>
      <c r="D81" s="49">
        <v>900381045</v>
      </c>
      <c r="E81" s="49"/>
      <c r="F81" s="49">
        <f>SUM(G81:H81)</f>
        <v>481991000</v>
      </c>
      <c r="G81" s="49">
        <v>481991000</v>
      </c>
      <c r="H81" s="49"/>
      <c r="I81" s="49"/>
      <c r="J81" s="49"/>
      <c r="K81" s="49"/>
      <c r="L81" s="49">
        <f>C81-F81</f>
        <v>418390045</v>
      </c>
      <c r="M81" s="49">
        <f>D81-G81</f>
        <v>418390045</v>
      </c>
      <c r="N81" s="49"/>
      <c r="O81" s="339"/>
      <c r="P81" s="339"/>
    </row>
    <row r="82" spans="1:16" ht="18" customHeight="1" x14ac:dyDescent="0.35">
      <c r="A82" s="48"/>
      <c r="B82" s="53" t="s">
        <v>94</v>
      </c>
      <c r="C82" s="49">
        <f>SUM(D82:E82)</f>
        <v>489131378</v>
      </c>
      <c r="D82" s="49">
        <v>489131378</v>
      </c>
      <c r="E82" s="49"/>
      <c r="F82" s="49">
        <f>SUM(G82:H82)</f>
        <v>388008471</v>
      </c>
      <c r="G82" s="49">
        <v>388008471</v>
      </c>
      <c r="H82" s="49"/>
      <c r="I82" s="49"/>
      <c r="J82" s="49"/>
      <c r="K82" s="49"/>
      <c r="L82" s="49">
        <f>C82-F82</f>
        <v>101122907</v>
      </c>
      <c r="M82" s="49">
        <f>D82-G82</f>
        <v>101122907</v>
      </c>
      <c r="N82" s="49"/>
      <c r="O82" s="339"/>
      <c r="P82" s="339"/>
    </row>
    <row r="83" spans="1:16" ht="18" customHeight="1" x14ac:dyDescent="0.35">
      <c r="A83" s="48"/>
      <c r="B83" s="53" t="s">
        <v>87</v>
      </c>
      <c r="C83" s="49">
        <f t="shared" ref="C83:C85" si="39">SUM(D83:E83)</f>
        <v>1228617430</v>
      </c>
      <c r="D83" s="49">
        <v>1228617430</v>
      </c>
      <c r="E83" s="49"/>
      <c r="F83" s="49"/>
      <c r="G83" s="49"/>
      <c r="H83" s="49"/>
      <c r="I83" s="49"/>
      <c r="J83" s="49"/>
      <c r="K83" s="49"/>
      <c r="L83" s="49">
        <f t="shared" ref="L83:L85" si="40">C83-F83</f>
        <v>1228617430</v>
      </c>
      <c r="M83" s="49">
        <f t="shared" ref="M83:M85" si="41">D83-G83</f>
        <v>1228617430</v>
      </c>
      <c r="N83" s="49"/>
      <c r="O83" s="339"/>
      <c r="P83" s="339"/>
    </row>
    <row r="84" spans="1:16" ht="18" customHeight="1" x14ac:dyDescent="0.35">
      <c r="A84" s="48"/>
      <c r="B84" s="53" t="s">
        <v>90</v>
      </c>
      <c r="C84" s="49">
        <f t="shared" si="39"/>
        <v>41519148</v>
      </c>
      <c r="D84" s="49">
        <v>41519148</v>
      </c>
      <c r="E84" s="49"/>
      <c r="F84" s="49"/>
      <c r="G84" s="49"/>
      <c r="H84" s="49"/>
      <c r="I84" s="49"/>
      <c r="J84" s="49"/>
      <c r="K84" s="49"/>
      <c r="L84" s="49">
        <f t="shared" si="40"/>
        <v>41519148</v>
      </c>
      <c r="M84" s="49">
        <f t="shared" si="41"/>
        <v>41519148</v>
      </c>
      <c r="N84" s="49"/>
      <c r="O84" s="339"/>
      <c r="P84" s="339"/>
    </row>
    <row r="85" spans="1:16" ht="18" customHeight="1" x14ac:dyDescent="0.35">
      <c r="A85" s="48"/>
      <c r="B85" s="53" t="s">
        <v>91</v>
      </c>
      <c r="C85" s="49">
        <f t="shared" si="39"/>
        <v>6496000</v>
      </c>
      <c r="D85" s="49">
        <v>6496000</v>
      </c>
      <c r="E85" s="49"/>
      <c r="F85" s="49"/>
      <c r="G85" s="49"/>
      <c r="H85" s="49"/>
      <c r="I85" s="49"/>
      <c r="J85" s="49"/>
      <c r="K85" s="49"/>
      <c r="L85" s="49">
        <f t="shared" si="40"/>
        <v>6496000</v>
      </c>
      <c r="M85" s="49">
        <f t="shared" si="41"/>
        <v>6496000</v>
      </c>
      <c r="N85" s="49"/>
      <c r="O85" s="339"/>
      <c r="P85" s="339"/>
    </row>
    <row r="86" spans="1:16" ht="28.5" customHeight="1" x14ac:dyDescent="0.35">
      <c r="A86" s="48" t="s">
        <v>37</v>
      </c>
      <c r="B86" s="53" t="s">
        <v>99</v>
      </c>
      <c r="C86" s="49">
        <f>SUM(D86:E86)</f>
        <v>8225912404</v>
      </c>
      <c r="D86" s="49">
        <v>8225912404</v>
      </c>
      <c r="E86" s="49"/>
      <c r="F86" s="49">
        <f>SUM(G86:H86)</f>
        <v>8225912404</v>
      </c>
      <c r="G86" s="49">
        <f>D86</f>
        <v>8225912404</v>
      </c>
      <c r="H86" s="49"/>
      <c r="I86" s="49"/>
      <c r="J86" s="49"/>
      <c r="K86" s="49"/>
      <c r="L86" s="49">
        <f>C86-F86</f>
        <v>0</v>
      </c>
      <c r="M86" s="49">
        <f>D86-G86</f>
        <v>0</v>
      </c>
      <c r="N86" s="49"/>
      <c r="O86" s="340"/>
      <c r="P86" s="340"/>
    </row>
    <row r="87" spans="1:16" ht="37.5" customHeight="1" x14ac:dyDescent="0.35">
      <c r="A87" s="61">
        <v>3</v>
      </c>
      <c r="B87" s="67" t="s">
        <v>39</v>
      </c>
      <c r="C87" s="72">
        <f>C88+C91</f>
        <v>6384951591</v>
      </c>
      <c r="D87" s="72">
        <f t="shared" ref="D87:N87" si="42">D88+D91</f>
        <v>6384951591</v>
      </c>
      <c r="E87" s="72">
        <f t="shared" si="42"/>
        <v>0</v>
      </c>
      <c r="F87" s="72">
        <f t="shared" si="42"/>
        <v>5838447591</v>
      </c>
      <c r="G87" s="72">
        <f t="shared" si="42"/>
        <v>5838447591</v>
      </c>
      <c r="H87" s="72">
        <f t="shared" si="42"/>
        <v>0</v>
      </c>
      <c r="I87" s="72"/>
      <c r="J87" s="72"/>
      <c r="K87" s="72"/>
      <c r="L87" s="72">
        <f t="shared" si="42"/>
        <v>546504000</v>
      </c>
      <c r="M87" s="72">
        <f t="shared" si="42"/>
        <v>546504000</v>
      </c>
      <c r="N87" s="72">
        <f t="shared" si="42"/>
        <v>0</v>
      </c>
      <c r="O87" s="54"/>
      <c r="P87" s="53"/>
    </row>
    <row r="88" spans="1:16" ht="59.25" customHeight="1" x14ac:dyDescent="0.35">
      <c r="A88" s="48" t="s">
        <v>37</v>
      </c>
      <c r="B88" s="54" t="s">
        <v>40</v>
      </c>
      <c r="C88" s="73">
        <f>SUM(C89:C90)</f>
        <v>3966501391</v>
      </c>
      <c r="D88" s="73">
        <f t="shared" ref="D88:N88" si="43">SUM(D89:D90)</f>
        <v>3966501391</v>
      </c>
      <c r="E88" s="73">
        <f t="shared" si="43"/>
        <v>0</v>
      </c>
      <c r="F88" s="73">
        <f t="shared" si="43"/>
        <v>3607501391</v>
      </c>
      <c r="G88" s="73">
        <f t="shared" si="43"/>
        <v>3607501391</v>
      </c>
      <c r="H88" s="73">
        <f t="shared" si="43"/>
        <v>0</v>
      </c>
      <c r="I88" s="73"/>
      <c r="J88" s="73"/>
      <c r="K88" s="73"/>
      <c r="L88" s="73">
        <f t="shared" si="43"/>
        <v>359000000</v>
      </c>
      <c r="M88" s="73">
        <f t="shared" si="43"/>
        <v>359000000</v>
      </c>
      <c r="N88" s="73">
        <f t="shared" si="43"/>
        <v>0</v>
      </c>
      <c r="O88" s="54" t="s">
        <v>116</v>
      </c>
      <c r="P88" s="53"/>
    </row>
    <row r="89" spans="1:16" ht="18" customHeight="1" x14ac:dyDescent="0.35">
      <c r="A89" s="48"/>
      <c r="B89" s="54" t="s">
        <v>97</v>
      </c>
      <c r="C89" s="73">
        <f>SUM(D89:E89)</f>
        <v>2500000000</v>
      </c>
      <c r="D89" s="73">
        <v>2500000000</v>
      </c>
      <c r="E89" s="73"/>
      <c r="F89" s="73">
        <f>SUM(G89:H89)</f>
        <v>2500000000</v>
      </c>
      <c r="G89" s="49">
        <v>2500000000</v>
      </c>
      <c r="H89" s="49"/>
      <c r="I89" s="49"/>
      <c r="J89" s="49"/>
      <c r="K89" s="49"/>
      <c r="L89" s="49">
        <f>SUM(M89:N89)</f>
        <v>0</v>
      </c>
      <c r="M89" s="49">
        <f>D89-G89</f>
        <v>0</v>
      </c>
      <c r="N89" s="49"/>
      <c r="O89" s="338" t="s">
        <v>116</v>
      </c>
      <c r="P89" s="338"/>
    </row>
    <row r="90" spans="1:16" ht="18" customHeight="1" x14ac:dyDescent="0.35">
      <c r="A90" s="48"/>
      <c r="B90" s="54" t="s">
        <v>98</v>
      </c>
      <c r="C90" s="73">
        <f>SUM(D90:E90)</f>
        <v>1466501391</v>
      </c>
      <c r="D90" s="73">
        <v>1466501391</v>
      </c>
      <c r="E90" s="73"/>
      <c r="F90" s="73">
        <f>SUM(G90:H90)</f>
        <v>1107501391</v>
      </c>
      <c r="G90" s="49">
        <v>1107501391</v>
      </c>
      <c r="H90" s="49"/>
      <c r="I90" s="49"/>
      <c r="J90" s="49"/>
      <c r="K90" s="49"/>
      <c r="L90" s="49">
        <f>SUM(M90:N90)</f>
        <v>359000000</v>
      </c>
      <c r="M90" s="49">
        <f>D90-G90</f>
        <v>359000000</v>
      </c>
      <c r="N90" s="49"/>
      <c r="O90" s="340"/>
      <c r="P90" s="340"/>
    </row>
    <row r="91" spans="1:16" ht="51.75" customHeight="1" x14ac:dyDescent="0.35">
      <c r="A91" s="48" t="s">
        <v>37</v>
      </c>
      <c r="B91" s="77" t="s">
        <v>41</v>
      </c>
      <c r="C91" s="73">
        <f t="shared" ref="C91:H91" si="44">SUM(C92:C92)</f>
        <v>2418450200</v>
      </c>
      <c r="D91" s="73">
        <f t="shared" si="44"/>
        <v>2418450200</v>
      </c>
      <c r="E91" s="73">
        <f t="shared" si="44"/>
        <v>0</v>
      </c>
      <c r="F91" s="73">
        <f t="shared" si="44"/>
        <v>2230946200</v>
      </c>
      <c r="G91" s="73">
        <f t="shared" si="44"/>
        <v>2230946200</v>
      </c>
      <c r="H91" s="73">
        <f t="shared" si="44"/>
        <v>0</v>
      </c>
      <c r="I91" s="73"/>
      <c r="J91" s="73"/>
      <c r="K91" s="73"/>
      <c r="L91" s="73">
        <f>SUM(L92:L92)</f>
        <v>187504000</v>
      </c>
      <c r="M91" s="73">
        <f>SUM(M92:M92)</f>
        <v>187504000</v>
      </c>
      <c r="N91" s="73">
        <f>SUM(N92:N92)</f>
        <v>0</v>
      </c>
      <c r="O91" s="54" t="s">
        <v>116</v>
      </c>
      <c r="P91" s="53"/>
    </row>
    <row r="92" spans="1:16" ht="61.5" customHeight="1" x14ac:dyDescent="0.35">
      <c r="A92" s="46"/>
      <c r="B92" s="77" t="s">
        <v>102</v>
      </c>
      <c r="C92" s="73">
        <f>SUM(D92)</f>
        <v>2418450200</v>
      </c>
      <c r="D92" s="49">
        <v>2418450200</v>
      </c>
      <c r="E92" s="49"/>
      <c r="F92" s="73">
        <f>SUM(G92)</f>
        <v>2230946200</v>
      </c>
      <c r="G92" s="49">
        <v>2230946200</v>
      </c>
      <c r="H92" s="49"/>
      <c r="I92" s="49"/>
      <c r="J92" s="49"/>
      <c r="K92" s="49"/>
      <c r="L92" s="49">
        <f>M92+N92</f>
        <v>187504000</v>
      </c>
      <c r="M92" s="49">
        <f>D92-G92+J92</f>
        <v>187504000</v>
      </c>
      <c r="N92" s="49"/>
      <c r="O92" s="54" t="s">
        <v>116</v>
      </c>
      <c r="P92" s="53"/>
    </row>
    <row r="93" spans="1:16" ht="53.25" customHeight="1" x14ac:dyDescent="0.35">
      <c r="A93" s="61">
        <v>4</v>
      </c>
      <c r="B93" s="74" t="s">
        <v>30</v>
      </c>
      <c r="C93" s="75">
        <f>SUM(C94:C100)</f>
        <v>1271257206</v>
      </c>
      <c r="D93" s="75">
        <f>SUM(D94:D100)</f>
        <v>1241257206</v>
      </c>
      <c r="E93" s="75">
        <f>SUM(E94:E100)</f>
        <v>30000000</v>
      </c>
      <c r="F93" s="75">
        <f t="shared" ref="F93:M93" si="45">SUM(F94:F100)</f>
        <v>797866738</v>
      </c>
      <c r="G93" s="75">
        <f t="shared" si="45"/>
        <v>767866738</v>
      </c>
      <c r="H93" s="75">
        <f t="shared" si="45"/>
        <v>30000000</v>
      </c>
      <c r="I93" s="75">
        <f t="shared" si="45"/>
        <v>0</v>
      </c>
      <c r="J93" s="75">
        <f t="shared" si="45"/>
        <v>0</v>
      </c>
      <c r="K93" s="75">
        <f t="shared" si="45"/>
        <v>0</v>
      </c>
      <c r="L93" s="75">
        <f t="shared" si="45"/>
        <v>473390468</v>
      </c>
      <c r="M93" s="75">
        <f t="shared" si="45"/>
        <v>473390468</v>
      </c>
      <c r="N93" s="75">
        <f>SUM(N94:N100)</f>
        <v>0</v>
      </c>
      <c r="O93" s="54" t="s">
        <v>128</v>
      </c>
      <c r="P93" s="53"/>
    </row>
    <row r="94" spans="1:16" ht="42" x14ac:dyDescent="0.35">
      <c r="A94" s="48" t="s">
        <v>82</v>
      </c>
      <c r="B94" s="76" t="s">
        <v>95</v>
      </c>
      <c r="C94" s="81">
        <f>SUM(D94:E94)</f>
        <v>1057207108</v>
      </c>
      <c r="D94" s="81">
        <v>1027207108</v>
      </c>
      <c r="E94" s="81">
        <v>30000000</v>
      </c>
      <c r="F94" s="81">
        <f>SUM(G94:H94)</f>
        <v>696207108</v>
      </c>
      <c r="G94" s="81">
        <v>666207108</v>
      </c>
      <c r="H94" s="81">
        <v>30000000</v>
      </c>
      <c r="I94" s="81"/>
      <c r="J94" s="81"/>
      <c r="K94" s="81"/>
      <c r="L94" s="81">
        <f>SUM(M94:N94)</f>
        <v>361000000</v>
      </c>
      <c r="M94" s="81">
        <f t="shared" ref="M94:M103" si="46">D94-G94</f>
        <v>361000000</v>
      </c>
      <c r="N94" s="81">
        <f t="shared" ref="N94:N103" si="47">E94-H94</f>
        <v>0</v>
      </c>
      <c r="O94" s="54" t="s">
        <v>128</v>
      </c>
      <c r="P94" s="338"/>
    </row>
    <row r="95" spans="1:16" ht="16.5" customHeight="1" x14ac:dyDescent="0.35">
      <c r="A95" s="48" t="s">
        <v>82</v>
      </c>
      <c r="B95" s="76" t="s">
        <v>153</v>
      </c>
      <c r="C95" s="81">
        <f t="shared" ref="C95:C99" si="48">SUM(D95:E95)</f>
        <v>4465720</v>
      </c>
      <c r="D95" s="81">
        <v>4465720</v>
      </c>
      <c r="E95" s="81">
        <v>0</v>
      </c>
      <c r="F95" s="81"/>
      <c r="G95" s="81"/>
      <c r="H95" s="81"/>
      <c r="I95" s="81"/>
      <c r="J95" s="81"/>
      <c r="K95" s="81"/>
      <c r="L95" s="81">
        <f t="shared" ref="L95:L103" si="49">SUM(M95:N95)</f>
        <v>4465720</v>
      </c>
      <c r="M95" s="81">
        <f t="shared" si="46"/>
        <v>4465720</v>
      </c>
      <c r="N95" s="81">
        <f t="shared" si="47"/>
        <v>0</v>
      </c>
      <c r="O95" s="341" t="s">
        <v>119</v>
      </c>
      <c r="P95" s="339"/>
    </row>
    <row r="96" spans="1:16" ht="16.5" customHeight="1" x14ac:dyDescent="0.35">
      <c r="A96" s="48" t="s">
        <v>82</v>
      </c>
      <c r="B96" s="76" t="s">
        <v>154</v>
      </c>
      <c r="C96" s="81">
        <f t="shared" si="48"/>
        <v>64800000</v>
      </c>
      <c r="D96" s="81">
        <v>64800000</v>
      </c>
      <c r="E96" s="81">
        <v>0</v>
      </c>
      <c r="F96" s="81"/>
      <c r="G96" s="81"/>
      <c r="H96" s="81"/>
      <c r="I96" s="81"/>
      <c r="J96" s="81"/>
      <c r="K96" s="81"/>
      <c r="L96" s="81">
        <f t="shared" si="49"/>
        <v>64800000</v>
      </c>
      <c r="M96" s="81">
        <f t="shared" si="46"/>
        <v>64800000</v>
      </c>
      <c r="N96" s="81">
        <f t="shared" si="47"/>
        <v>0</v>
      </c>
      <c r="O96" s="342"/>
      <c r="P96" s="339"/>
    </row>
    <row r="97" spans="1:16" ht="16.5" customHeight="1" x14ac:dyDescent="0.35">
      <c r="A97" s="48" t="s">
        <v>82</v>
      </c>
      <c r="B97" s="76" t="s">
        <v>155</v>
      </c>
      <c r="C97" s="81">
        <f t="shared" si="48"/>
        <v>20734400</v>
      </c>
      <c r="D97" s="81">
        <v>20734400</v>
      </c>
      <c r="E97" s="81">
        <v>0</v>
      </c>
      <c r="F97" s="81"/>
      <c r="G97" s="81"/>
      <c r="H97" s="81"/>
      <c r="I97" s="81"/>
      <c r="J97" s="81"/>
      <c r="K97" s="81"/>
      <c r="L97" s="81">
        <f t="shared" si="49"/>
        <v>20734400</v>
      </c>
      <c r="M97" s="81">
        <f t="shared" si="46"/>
        <v>20734400</v>
      </c>
      <c r="N97" s="81">
        <f t="shared" si="47"/>
        <v>0</v>
      </c>
      <c r="O97" s="342"/>
      <c r="P97" s="339"/>
    </row>
    <row r="98" spans="1:16" ht="16.5" customHeight="1" x14ac:dyDescent="0.35">
      <c r="A98" s="48" t="s">
        <v>82</v>
      </c>
      <c r="B98" s="76" t="s">
        <v>157</v>
      </c>
      <c r="C98" s="81">
        <f t="shared" si="48"/>
        <v>25939380</v>
      </c>
      <c r="D98" s="81">
        <v>25939380</v>
      </c>
      <c r="E98" s="81">
        <v>0</v>
      </c>
      <c r="F98" s="81">
        <f>C98</f>
        <v>25939380</v>
      </c>
      <c r="G98" s="81">
        <f>D98</f>
        <v>25939380</v>
      </c>
      <c r="H98" s="81"/>
      <c r="I98" s="81"/>
      <c r="J98" s="81"/>
      <c r="K98" s="81"/>
      <c r="L98" s="81">
        <f t="shared" si="49"/>
        <v>0</v>
      </c>
      <c r="M98" s="81">
        <f t="shared" si="46"/>
        <v>0</v>
      </c>
      <c r="N98" s="81">
        <f t="shared" si="47"/>
        <v>0</v>
      </c>
      <c r="O98" s="342"/>
      <c r="P98" s="339"/>
    </row>
    <row r="99" spans="1:16" ht="16.5" customHeight="1" x14ac:dyDescent="0.35">
      <c r="A99" s="48" t="s">
        <v>82</v>
      </c>
      <c r="B99" s="76" t="s">
        <v>158</v>
      </c>
      <c r="C99" s="81">
        <f t="shared" si="48"/>
        <v>22390348</v>
      </c>
      <c r="D99" s="81">
        <v>22390348</v>
      </c>
      <c r="E99" s="81">
        <v>0</v>
      </c>
      <c r="F99" s="81"/>
      <c r="G99" s="81"/>
      <c r="H99" s="81"/>
      <c r="I99" s="81"/>
      <c r="J99" s="81"/>
      <c r="K99" s="81"/>
      <c r="L99" s="81">
        <f t="shared" si="49"/>
        <v>22390348</v>
      </c>
      <c r="M99" s="81">
        <f t="shared" si="46"/>
        <v>22390348</v>
      </c>
      <c r="N99" s="81">
        <f t="shared" si="47"/>
        <v>0</v>
      </c>
      <c r="O99" s="342"/>
      <c r="P99" s="339"/>
    </row>
    <row r="100" spans="1:16" ht="21" x14ac:dyDescent="0.35">
      <c r="A100" s="48" t="s">
        <v>82</v>
      </c>
      <c r="B100" s="53" t="s">
        <v>99</v>
      </c>
      <c r="C100" s="73">
        <f>SUM(D100:E100)</f>
        <v>75720250</v>
      </c>
      <c r="D100" s="73">
        <v>75720250</v>
      </c>
      <c r="E100" s="73"/>
      <c r="F100" s="73">
        <f>SUM(G100:H100)</f>
        <v>75720250</v>
      </c>
      <c r="G100" s="73">
        <v>75720250</v>
      </c>
      <c r="H100" s="73"/>
      <c r="I100" s="49"/>
      <c r="J100" s="49"/>
      <c r="K100" s="49"/>
      <c r="L100" s="81">
        <f t="shared" si="49"/>
        <v>0</v>
      </c>
      <c r="M100" s="81">
        <f t="shared" si="46"/>
        <v>0</v>
      </c>
      <c r="N100" s="81">
        <f t="shared" si="47"/>
        <v>0</v>
      </c>
      <c r="O100" s="343"/>
      <c r="P100" s="340"/>
    </row>
    <row r="101" spans="1:16" ht="47.25" customHeight="1" x14ac:dyDescent="0.35">
      <c r="A101" s="61">
        <v>5</v>
      </c>
      <c r="B101" s="74" t="s">
        <v>42</v>
      </c>
      <c r="C101" s="65">
        <f>C102</f>
        <v>116731238</v>
      </c>
      <c r="D101" s="65">
        <f t="shared" ref="D101:G102" si="50">D102</f>
        <v>116731238</v>
      </c>
      <c r="E101" s="65">
        <f t="shared" si="50"/>
        <v>0</v>
      </c>
      <c r="F101" s="65">
        <f t="shared" si="50"/>
        <v>116731238</v>
      </c>
      <c r="G101" s="65">
        <f t="shared" si="50"/>
        <v>116731238</v>
      </c>
      <c r="H101" s="57"/>
      <c r="I101" s="47"/>
      <c r="J101" s="47"/>
      <c r="K101" s="47"/>
      <c r="L101" s="75">
        <f t="shared" si="49"/>
        <v>0</v>
      </c>
      <c r="M101" s="75">
        <f t="shared" si="46"/>
        <v>0</v>
      </c>
      <c r="N101" s="75">
        <f t="shared" si="47"/>
        <v>0</v>
      </c>
      <c r="O101" s="54"/>
      <c r="P101" s="53"/>
    </row>
    <row r="102" spans="1:16" ht="60.75" customHeight="1" x14ac:dyDescent="0.35">
      <c r="A102" s="46" t="s">
        <v>37</v>
      </c>
      <c r="B102" s="76" t="s">
        <v>111</v>
      </c>
      <c r="C102" s="73">
        <f>C103</f>
        <v>116731238</v>
      </c>
      <c r="D102" s="73">
        <f t="shared" si="50"/>
        <v>116731238</v>
      </c>
      <c r="E102" s="73">
        <f t="shared" si="50"/>
        <v>0</v>
      </c>
      <c r="F102" s="73">
        <f t="shared" si="50"/>
        <v>116731238</v>
      </c>
      <c r="G102" s="73">
        <f t="shared" si="50"/>
        <v>116731238</v>
      </c>
      <c r="H102" s="57"/>
      <c r="I102" s="47"/>
      <c r="J102" s="47"/>
      <c r="K102" s="47"/>
      <c r="L102" s="81">
        <f t="shared" si="49"/>
        <v>0</v>
      </c>
      <c r="M102" s="81">
        <f t="shared" si="46"/>
        <v>0</v>
      </c>
      <c r="N102" s="81">
        <f t="shared" si="47"/>
        <v>0</v>
      </c>
      <c r="O102" s="54" t="s">
        <v>119</v>
      </c>
      <c r="P102" s="53"/>
    </row>
    <row r="103" spans="1:16" ht="30" customHeight="1" x14ac:dyDescent="0.35">
      <c r="A103" s="46"/>
      <c r="B103" s="77" t="s">
        <v>102</v>
      </c>
      <c r="C103" s="73">
        <f>SUM(D103:E103)</f>
        <v>116731238</v>
      </c>
      <c r="D103" s="73">
        <v>116731238</v>
      </c>
      <c r="E103" s="73"/>
      <c r="F103" s="73">
        <f>SUM(G103:H103)</f>
        <v>116731238</v>
      </c>
      <c r="G103" s="73">
        <f>D103</f>
        <v>116731238</v>
      </c>
      <c r="H103" s="57"/>
      <c r="I103" s="47"/>
      <c r="J103" s="47"/>
      <c r="K103" s="47"/>
      <c r="L103" s="81">
        <f t="shared" si="49"/>
        <v>0</v>
      </c>
      <c r="M103" s="81">
        <f t="shared" si="46"/>
        <v>0</v>
      </c>
      <c r="N103" s="81">
        <f t="shared" si="47"/>
        <v>0</v>
      </c>
      <c r="O103" s="54" t="s">
        <v>119</v>
      </c>
      <c r="P103" s="53"/>
    </row>
    <row r="104" spans="1:16" ht="79.5" customHeight="1" x14ac:dyDescent="0.35">
      <c r="A104" s="61">
        <v>6</v>
      </c>
      <c r="B104" s="74" t="s">
        <v>43</v>
      </c>
      <c r="C104" s="75">
        <f>C105+C108+C110</f>
        <v>206486540</v>
      </c>
      <c r="D104" s="75">
        <f t="shared" ref="D104:N104" si="51">D105+D108+D110</f>
        <v>206486540</v>
      </c>
      <c r="E104" s="75">
        <f t="shared" si="51"/>
        <v>0</v>
      </c>
      <c r="F104" s="75">
        <f t="shared" si="51"/>
        <v>199000000</v>
      </c>
      <c r="G104" s="75">
        <f t="shared" si="51"/>
        <v>199000000</v>
      </c>
      <c r="H104" s="75">
        <f t="shared" si="51"/>
        <v>0</v>
      </c>
      <c r="I104" s="75">
        <f t="shared" si="51"/>
        <v>0</v>
      </c>
      <c r="J104" s="75">
        <f t="shared" si="51"/>
        <v>0</v>
      </c>
      <c r="K104" s="75">
        <f t="shared" si="51"/>
        <v>0</v>
      </c>
      <c r="L104" s="75">
        <f t="shared" si="51"/>
        <v>7486540</v>
      </c>
      <c r="M104" s="75">
        <f t="shared" si="51"/>
        <v>7486540</v>
      </c>
      <c r="N104" s="75">
        <f t="shared" si="51"/>
        <v>0</v>
      </c>
      <c r="O104" s="54"/>
      <c r="P104" s="53"/>
    </row>
    <row r="105" spans="1:16" ht="154.5" customHeight="1" x14ac:dyDescent="0.35">
      <c r="A105" s="48" t="s">
        <v>37</v>
      </c>
      <c r="B105" s="76" t="s">
        <v>159</v>
      </c>
      <c r="C105" s="81">
        <f>C107+C106</f>
        <v>3486540</v>
      </c>
      <c r="D105" s="81">
        <f t="shared" ref="D105:E105" si="52">D107+D106</f>
        <v>3486540</v>
      </c>
      <c r="E105" s="81">
        <f t="shared" si="52"/>
        <v>0</v>
      </c>
      <c r="F105" s="81"/>
      <c r="G105" s="81"/>
      <c r="H105" s="81"/>
      <c r="I105" s="81"/>
      <c r="J105" s="81"/>
      <c r="K105" s="81"/>
      <c r="L105" s="81">
        <f>L107+L106</f>
        <v>3486540</v>
      </c>
      <c r="M105" s="81">
        <f t="shared" ref="M105" si="53">M107+M106</f>
        <v>3486540</v>
      </c>
      <c r="N105" s="81">
        <f t="shared" ref="N105" si="54">N107+N106</f>
        <v>0</v>
      </c>
      <c r="O105" s="54" t="s">
        <v>120</v>
      </c>
      <c r="P105" s="53"/>
    </row>
    <row r="106" spans="1:16" s="98" customFormat="1" ht="17.25" customHeight="1" x14ac:dyDescent="0.35">
      <c r="A106" s="46" t="s">
        <v>82</v>
      </c>
      <c r="B106" s="76" t="s">
        <v>163</v>
      </c>
      <c r="C106" s="102">
        <f>D106+E106</f>
        <v>2829940</v>
      </c>
      <c r="D106" s="81">
        <v>2829940</v>
      </c>
      <c r="E106" s="82"/>
      <c r="F106" s="82"/>
      <c r="G106" s="82"/>
      <c r="H106" s="82"/>
      <c r="I106" s="82"/>
      <c r="J106" s="82"/>
      <c r="K106" s="82"/>
      <c r="L106" s="49">
        <f>C106-F106+I106</f>
        <v>2829940</v>
      </c>
      <c r="M106" s="49">
        <f>D106-G106+J106</f>
        <v>2829940</v>
      </c>
      <c r="N106" s="47"/>
      <c r="O106" s="54"/>
      <c r="P106" s="97"/>
    </row>
    <row r="107" spans="1:16" ht="25.5" customHeight="1" x14ac:dyDescent="0.35">
      <c r="A107" s="48" t="s">
        <v>82</v>
      </c>
      <c r="B107" s="53" t="s">
        <v>99</v>
      </c>
      <c r="C107" s="81">
        <f>D107+E107</f>
        <v>656600</v>
      </c>
      <c r="D107" s="81">
        <v>656600</v>
      </c>
      <c r="E107" s="81"/>
      <c r="F107" s="81"/>
      <c r="G107" s="81"/>
      <c r="H107" s="81"/>
      <c r="I107" s="81"/>
      <c r="J107" s="81"/>
      <c r="K107" s="81"/>
      <c r="L107" s="49">
        <f>C107-F107+I107</f>
        <v>656600</v>
      </c>
      <c r="M107" s="49">
        <f>D107-G107+J107</f>
        <v>656600</v>
      </c>
      <c r="N107" s="49"/>
      <c r="O107" s="54" t="s">
        <v>120</v>
      </c>
      <c r="P107" s="53"/>
    </row>
    <row r="108" spans="1:16" ht="71.25" customHeight="1" x14ac:dyDescent="0.35">
      <c r="A108" s="48" t="s">
        <v>37</v>
      </c>
      <c r="B108" s="76" t="s">
        <v>45</v>
      </c>
      <c r="C108" s="49">
        <f>C109</f>
        <v>105000000</v>
      </c>
      <c r="D108" s="49">
        <f t="shared" ref="D108:N108" si="55">D109</f>
        <v>105000000</v>
      </c>
      <c r="E108" s="49">
        <f t="shared" si="55"/>
        <v>0</v>
      </c>
      <c r="F108" s="49">
        <f t="shared" si="55"/>
        <v>105000000</v>
      </c>
      <c r="G108" s="49">
        <f t="shared" si="55"/>
        <v>105000000</v>
      </c>
      <c r="H108" s="49">
        <f t="shared" si="55"/>
        <v>0</v>
      </c>
      <c r="I108" s="49"/>
      <c r="J108" s="49"/>
      <c r="K108" s="49"/>
      <c r="L108" s="49">
        <f t="shared" si="55"/>
        <v>0</v>
      </c>
      <c r="M108" s="49">
        <f t="shared" si="55"/>
        <v>0</v>
      </c>
      <c r="N108" s="49">
        <f t="shared" si="55"/>
        <v>0</v>
      </c>
      <c r="O108" s="54" t="s">
        <v>120</v>
      </c>
      <c r="P108" s="53"/>
    </row>
    <row r="109" spans="1:16" ht="26.25" customHeight="1" x14ac:dyDescent="0.35">
      <c r="A109" s="48"/>
      <c r="B109" s="77" t="s">
        <v>96</v>
      </c>
      <c r="C109" s="49">
        <f>SUM(D109)</f>
        <v>105000000</v>
      </c>
      <c r="D109" s="49">
        <f>G109</f>
        <v>105000000</v>
      </c>
      <c r="E109" s="49"/>
      <c r="F109" s="49">
        <f>SUM(G109)</f>
        <v>105000000</v>
      </c>
      <c r="G109" s="49">
        <v>105000000</v>
      </c>
      <c r="H109" s="49"/>
      <c r="I109" s="49"/>
      <c r="J109" s="49"/>
      <c r="K109" s="49"/>
      <c r="L109" s="49">
        <f>C109-F109+I109</f>
        <v>0</v>
      </c>
      <c r="M109" s="49">
        <f>D109-G109+J109</f>
        <v>0</v>
      </c>
      <c r="N109" s="49"/>
      <c r="O109" s="54" t="s">
        <v>120</v>
      </c>
      <c r="P109" s="53"/>
    </row>
    <row r="110" spans="1:16" ht="48.75" customHeight="1" x14ac:dyDescent="0.35">
      <c r="A110" s="48" t="s">
        <v>37</v>
      </c>
      <c r="B110" s="77" t="s">
        <v>114</v>
      </c>
      <c r="C110" s="49">
        <f>C111+C112</f>
        <v>98000000</v>
      </c>
      <c r="D110" s="49">
        <f t="shared" ref="D110:M110" si="56">D111+D112</f>
        <v>98000000</v>
      </c>
      <c r="E110" s="49">
        <f t="shared" si="56"/>
        <v>0</v>
      </c>
      <c r="F110" s="49">
        <f t="shared" si="56"/>
        <v>94000000</v>
      </c>
      <c r="G110" s="49">
        <f t="shared" si="56"/>
        <v>94000000</v>
      </c>
      <c r="H110" s="49">
        <f t="shared" si="56"/>
        <v>0</v>
      </c>
      <c r="I110" s="49">
        <f t="shared" si="56"/>
        <v>0</v>
      </c>
      <c r="J110" s="49">
        <f t="shared" si="56"/>
        <v>0</v>
      </c>
      <c r="K110" s="49">
        <f t="shared" si="56"/>
        <v>0</v>
      </c>
      <c r="L110" s="49">
        <f t="shared" si="56"/>
        <v>4000000</v>
      </c>
      <c r="M110" s="49">
        <f t="shared" si="56"/>
        <v>4000000</v>
      </c>
      <c r="N110" s="49">
        <f t="shared" ref="N110" si="57">N111</f>
        <v>0</v>
      </c>
      <c r="O110" s="54" t="s">
        <v>115</v>
      </c>
      <c r="P110" s="53"/>
    </row>
    <row r="111" spans="1:16" ht="27" customHeight="1" x14ac:dyDescent="0.35">
      <c r="A111" s="48"/>
      <c r="B111" s="77" t="s">
        <v>102</v>
      </c>
      <c r="C111" s="49">
        <f>SUM(D111:E111)</f>
        <v>94000000</v>
      </c>
      <c r="D111" s="49">
        <v>94000000</v>
      </c>
      <c r="E111" s="49"/>
      <c r="F111" s="49">
        <f>SUM(G111:H111)</f>
        <v>94000000</v>
      </c>
      <c r="G111" s="49">
        <f>D111</f>
        <v>94000000</v>
      </c>
      <c r="H111" s="49"/>
      <c r="I111" s="49"/>
      <c r="J111" s="49"/>
      <c r="K111" s="49"/>
      <c r="L111" s="49">
        <f t="shared" ref="L111:M117" si="58">C111-F111+I111</f>
        <v>0</v>
      </c>
      <c r="M111" s="49">
        <f t="shared" si="58"/>
        <v>0</v>
      </c>
      <c r="N111" s="49"/>
      <c r="O111" s="54" t="s">
        <v>115</v>
      </c>
      <c r="P111" s="53"/>
    </row>
    <row r="112" spans="1:16" ht="27" customHeight="1" x14ac:dyDescent="0.35">
      <c r="A112" s="48"/>
      <c r="B112" s="77" t="s">
        <v>90</v>
      </c>
      <c r="C112" s="49">
        <f>SUM(D112:E112)</f>
        <v>4000000</v>
      </c>
      <c r="D112" s="49">
        <v>4000000</v>
      </c>
      <c r="E112" s="49"/>
      <c r="F112" s="49"/>
      <c r="G112" s="49"/>
      <c r="H112" s="49"/>
      <c r="I112" s="49"/>
      <c r="J112" s="49"/>
      <c r="K112" s="49"/>
      <c r="L112" s="49">
        <f t="shared" ref="L112" si="59">C112-F112+I112</f>
        <v>4000000</v>
      </c>
      <c r="M112" s="49">
        <f t="shared" ref="M112" si="60">D112-G112+J112</f>
        <v>4000000</v>
      </c>
      <c r="N112" s="49"/>
      <c r="O112" s="54"/>
      <c r="P112" s="53"/>
    </row>
    <row r="113" spans="1:16" ht="69.75" customHeight="1" x14ac:dyDescent="0.35">
      <c r="A113" s="61">
        <v>7</v>
      </c>
      <c r="B113" s="101" t="s">
        <v>47</v>
      </c>
      <c r="C113" s="72">
        <f t="shared" ref="C113:H113" si="61">C114</f>
        <v>250000000</v>
      </c>
      <c r="D113" s="72">
        <f t="shared" si="61"/>
        <v>221572000</v>
      </c>
      <c r="E113" s="72">
        <f t="shared" si="61"/>
        <v>28428000</v>
      </c>
      <c r="F113" s="72">
        <f t="shared" si="61"/>
        <v>0</v>
      </c>
      <c r="G113" s="72">
        <f t="shared" si="61"/>
        <v>0</v>
      </c>
      <c r="H113" s="72">
        <f t="shared" si="61"/>
        <v>0</v>
      </c>
      <c r="I113" s="72">
        <f>I114</f>
        <v>2506000000</v>
      </c>
      <c r="J113" s="72">
        <f>J114</f>
        <v>2506000000</v>
      </c>
      <c r="K113" s="49"/>
      <c r="L113" s="72">
        <f t="shared" si="58"/>
        <v>2756000000</v>
      </c>
      <c r="M113" s="72">
        <f t="shared" si="58"/>
        <v>2727572000</v>
      </c>
      <c r="N113" s="72">
        <f>E113-H113+K113</f>
        <v>28428000</v>
      </c>
      <c r="O113" s="54"/>
      <c r="P113" s="53"/>
    </row>
    <row r="114" spans="1:16" ht="84" customHeight="1" x14ac:dyDescent="0.35">
      <c r="A114" s="48" t="s">
        <v>37</v>
      </c>
      <c r="B114" s="77" t="s">
        <v>105</v>
      </c>
      <c r="C114" s="49">
        <f>SUM(C115:C117)</f>
        <v>250000000</v>
      </c>
      <c r="D114" s="49">
        <f t="shared" ref="D114:K114" si="62">SUM(D115:D117)</f>
        <v>221572000</v>
      </c>
      <c r="E114" s="49">
        <f t="shared" si="62"/>
        <v>28428000</v>
      </c>
      <c r="F114" s="49">
        <f t="shared" si="62"/>
        <v>0</v>
      </c>
      <c r="G114" s="49">
        <f t="shared" si="62"/>
        <v>0</v>
      </c>
      <c r="H114" s="49">
        <f t="shared" si="62"/>
        <v>0</v>
      </c>
      <c r="I114" s="49">
        <f t="shared" si="62"/>
        <v>2506000000</v>
      </c>
      <c r="J114" s="49">
        <f t="shared" si="62"/>
        <v>2506000000</v>
      </c>
      <c r="K114" s="49">
        <f t="shared" si="62"/>
        <v>0</v>
      </c>
      <c r="L114" s="49">
        <f t="shared" si="58"/>
        <v>2756000000</v>
      </c>
      <c r="M114" s="49">
        <f t="shared" si="58"/>
        <v>2727572000</v>
      </c>
      <c r="N114" s="49">
        <f>E114-H114+K114</f>
        <v>28428000</v>
      </c>
      <c r="O114" s="54" t="s">
        <v>115</v>
      </c>
      <c r="P114" s="53"/>
    </row>
    <row r="115" spans="1:16" ht="20.25" customHeight="1" x14ac:dyDescent="0.35">
      <c r="A115" s="48" t="s">
        <v>82</v>
      </c>
      <c r="B115" s="77" t="s">
        <v>140</v>
      </c>
      <c r="C115" s="49">
        <f>D115+E115</f>
        <v>250000000</v>
      </c>
      <c r="D115" s="49">
        <v>221572000</v>
      </c>
      <c r="E115" s="49">
        <v>28428000</v>
      </c>
      <c r="F115" s="49"/>
      <c r="G115" s="49"/>
      <c r="H115" s="49"/>
      <c r="I115" s="49"/>
      <c r="J115" s="49"/>
      <c r="K115" s="49"/>
      <c r="L115" s="49">
        <f t="shared" si="58"/>
        <v>250000000</v>
      </c>
      <c r="M115" s="49">
        <f t="shared" si="58"/>
        <v>221572000</v>
      </c>
      <c r="N115" s="49">
        <f>E115-H115+K115</f>
        <v>28428000</v>
      </c>
      <c r="O115" s="54"/>
      <c r="P115" s="53"/>
    </row>
    <row r="116" spans="1:16" ht="20.25" customHeight="1" x14ac:dyDescent="0.35">
      <c r="A116" s="48" t="s">
        <v>82</v>
      </c>
      <c r="B116" s="77" t="s">
        <v>88</v>
      </c>
      <c r="C116" s="49"/>
      <c r="D116" s="49"/>
      <c r="E116" s="49"/>
      <c r="F116" s="49"/>
      <c r="G116" s="49"/>
      <c r="H116" s="49"/>
      <c r="I116" s="49">
        <f>J116</f>
        <v>1806000000</v>
      </c>
      <c r="J116" s="49">
        <v>1806000000</v>
      </c>
      <c r="K116" s="49"/>
      <c r="L116" s="49">
        <f t="shared" si="58"/>
        <v>1806000000</v>
      </c>
      <c r="M116" s="49">
        <f t="shared" si="58"/>
        <v>1806000000</v>
      </c>
      <c r="N116" s="49">
        <f>E116-H116+K116</f>
        <v>0</v>
      </c>
      <c r="O116" s="54"/>
      <c r="P116" s="53"/>
    </row>
    <row r="117" spans="1:16" ht="20.25" customHeight="1" x14ac:dyDescent="0.35">
      <c r="A117" s="48" t="s">
        <v>82</v>
      </c>
      <c r="B117" s="77" t="s">
        <v>93</v>
      </c>
      <c r="C117" s="49"/>
      <c r="D117" s="49"/>
      <c r="E117" s="49"/>
      <c r="F117" s="49"/>
      <c r="G117" s="49"/>
      <c r="H117" s="49"/>
      <c r="I117" s="49">
        <f t="shared" ref="I117" si="63">J117</f>
        <v>700000000</v>
      </c>
      <c r="J117" s="49">
        <v>700000000</v>
      </c>
      <c r="K117" s="49"/>
      <c r="L117" s="49">
        <f t="shared" si="58"/>
        <v>700000000</v>
      </c>
      <c r="M117" s="49">
        <f t="shared" si="58"/>
        <v>700000000</v>
      </c>
      <c r="N117" s="49">
        <f>E117-H117+K117</f>
        <v>0</v>
      </c>
      <c r="O117" s="54"/>
      <c r="P117" s="53"/>
    </row>
    <row r="118" spans="1:16" s="58" customFormat="1" ht="80.25" customHeight="1" x14ac:dyDescent="0.35">
      <c r="A118" s="61">
        <v>8</v>
      </c>
      <c r="B118" s="74" t="s">
        <v>106</v>
      </c>
      <c r="C118" s="72">
        <f>C119</f>
        <v>68322773</v>
      </c>
      <c r="D118" s="72">
        <f t="shared" ref="D118:N118" si="64">D119</f>
        <v>68322773</v>
      </c>
      <c r="E118" s="72">
        <f t="shared" si="64"/>
        <v>0</v>
      </c>
      <c r="F118" s="72">
        <f t="shared" si="64"/>
        <v>0</v>
      </c>
      <c r="G118" s="72">
        <f t="shared" si="64"/>
        <v>0</v>
      </c>
      <c r="H118" s="72">
        <f t="shared" si="64"/>
        <v>0</v>
      </c>
      <c r="I118" s="72">
        <f t="shared" si="64"/>
        <v>2548156676</v>
      </c>
      <c r="J118" s="72">
        <f t="shared" si="64"/>
        <v>2548156676</v>
      </c>
      <c r="K118" s="72">
        <f t="shared" si="64"/>
        <v>0</v>
      </c>
      <c r="L118" s="72">
        <f t="shared" si="64"/>
        <v>2616479449</v>
      </c>
      <c r="M118" s="72">
        <f t="shared" si="64"/>
        <v>2616479449</v>
      </c>
      <c r="N118" s="72">
        <f t="shared" si="64"/>
        <v>0</v>
      </c>
      <c r="O118" s="66"/>
      <c r="P118" s="67"/>
    </row>
    <row r="119" spans="1:16" ht="60.75" customHeight="1" x14ac:dyDescent="0.35">
      <c r="A119" s="48" t="s">
        <v>37</v>
      </c>
      <c r="B119" s="76" t="s">
        <v>107</v>
      </c>
      <c r="C119" s="49">
        <f>SUM(C120:C125)</f>
        <v>68322773</v>
      </c>
      <c r="D119" s="49">
        <f t="shared" ref="D119:N119" si="65">SUM(D120:D125)</f>
        <v>68322773</v>
      </c>
      <c r="E119" s="49">
        <f t="shared" si="65"/>
        <v>0</v>
      </c>
      <c r="F119" s="49">
        <f t="shared" si="65"/>
        <v>0</v>
      </c>
      <c r="G119" s="49">
        <f t="shared" si="65"/>
        <v>0</v>
      </c>
      <c r="H119" s="49">
        <f t="shared" si="65"/>
        <v>0</v>
      </c>
      <c r="I119" s="49">
        <f t="shared" si="65"/>
        <v>2548156676</v>
      </c>
      <c r="J119" s="49">
        <f t="shared" si="65"/>
        <v>2548156676</v>
      </c>
      <c r="K119" s="49">
        <f t="shared" si="65"/>
        <v>0</v>
      </c>
      <c r="L119" s="49">
        <f t="shared" si="65"/>
        <v>2616479449</v>
      </c>
      <c r="M119" s="49">
        <f t="shared" si="65"/>
        <v>2616479449</v>
      </c>
      <c r="N119" s="49">
        <f t="shared" si="65"/>
        <v>0</v>
      </c>
      <c r="O119" s="54" t="s">
        <v>115</v>
      </c>
      <c r="P119" s="53"/>
    </row>
    <row r="120" spans="1:16" ht="22.5" customHeight="1" x14ac:dyDescent="0.35">
      <c r="A120" s="99" t="s">
        <v>82</v>
      </c>
      <c r="B120" s="76" t="s">
        <v>154</v>
      </c>
      <c r="C120" s="49"/>
      <c r="D120" s="49"/>
      <c r="E120" s="49"/>
      <c r="F120" s="49"/>
      <c r="G120" s="63"/>
      <c r="H120" s="49"/>
      <c r="I120" s="49">
        <f>J120+K120</f>
        <v>490000000</v>
      </c>
      <c r="J120" s="49">
        <v>490000000</v>
      </c>
      <c r="K120" s="49"/>
      <c r="L120" s="49">
        <f t="shared" ref="L120:N125" si="66">C120-F120+I120</f>
        <v>490000000</v>
      </c>
      <c r="M120" s="49">
        <f t="shared" si="66"/>
        <v>490000000</v>
      </c>
      <c r="N120" s="49">
        <f t="shared" si="66"/>
        <v>0</v>
      </c>
      <c r="O120" s="54"/>
      <c r="P120" s="53"/>
    </row>
    <row r="121" spans="1:16" ht="22.5" customHeight="1" x14ac:dyDescent="0.35">
      <c r="A121" s="99" t="s">
        <v>82</v>
      </c>
      <c r="B121" s="76" t="s">
        <v>156</v>
      </c>
      <c r="C121" s="49">
        <f>D121+E121</f>
        <v>17879453</v>
      </c>
      <c r="D121" s="49">
        <v>17879453</v>
      </c>
      <c r="E121" s="49"/>
      <c r="F121" s="49"/>
      <c r="G121" s="63"/>
      <c r="H121" s="49"/>
      <c r="I121" s="49"/>
      <c r="J121" s="49"/>
      <c r="K121" s="49"/>
      <c r="L121" s="49">
        <f t="shared" si="66"/>
        <v>17879453</v>
      </c>
      <c r="M121" s="49">
        <f t="shared" si="66"/>
        <v>17879453</v>
      </c>
      <c r="N121" s="49">
        <f t="shared" si="66"/>
        <v>0</v>
      </c>
      <c r="O121" s="54"/>
      <c r="P121" s="53"/>
    </row>
    <row r="122" spans="1:16" ht="22.5" customHeight="1" x14ac:dyDescent="0.35">
      <c r="A122" s="99" t="s">
        <v>82</v>
      </c>
      <c r="B122" s="76" t="s">
        <v>157</v>
      </c>
      <c r="C122" s="49"/>
      <c r="D122" s="49"/>
      <c r="E122" s="49"/>
      <c r="F122" s="49"/>
      <c r="G122" s="49"/>
      <c r="H122" s="49"/>
      <c r="I122" s="49">
        <f>J122+K122</f>
        <v>418156676</v>
      </c>
      <c r="J122" s="49">
        <f>470000000-51843324</f>
        <v>418156676</v>
      </c>
      <c r="K122" s="49"/>
      <c r="L122" s="49">
        <f t="shared" si="66"/>
        <v>418156676</v>
      </c>
      <c r="M122" s="49">
        <f t="shared" si="66"/>
        <v>418156676</v>
      </c>
      <c r="N122" s="49">
        <f t="shared" si="66"/>
        <v>0</v>
      </c>
      <c r="O122" s="54"/>
      <c r="P122" s="53"/>
    </row>
    <row r="123" spans="1:16" ht="22.5" customHeight="1" x14ac:dyDescent="0.35">
      <c r="A123" s="99" t="s">
        <v>82</v>
      </c>
      <c r="B123" s="76" t="s">
        <v>158</v>
      </c>
      <c r="C123" s="49"/>
      <c r="D123" s="49"/>
      <c r="E123" s="49"/>
      <c r="F123" s="49"/>
      <c r="G123" s="49"/>
      <c r="H123" s="49"/>
      <c r="I123" s="49">
        <f>J123+K123</f>
        <v>1190000000</v>
      </c>
      <c r="J123" s="49">
        <v>1190000000</v>
      </c>
      <c r="K123" s="49"/>
      <c r="L123" s="49">
        <f t="shared" si="66"/>
        <v>1190000000</v>
      </c>
      <c r="M123" s="49">
        <f t="shared" si="66"/>
        <v>1190000000</v>
      </c>
      <c r="N123" s="49">
        <f t="shared" si="66"/>
        <v>0</v>
      </c>
      <c r="O123" s="54"/>
      <c r="P123" s="53"/>
    </row>
    <row r="124" spans="1:16" ht="22.5" customHeight="1" x14ac:dyDescent="0.35">
      <c r="A124" s="99" t="s">
        <v>82</v>
      </c>
      <c r="B124" s="76" t="s">
        <v>161</v>
      </c>
      <c r="C124" s="49"/>
      <c r="D124" s="49"/>
      <c r="E124" s="49"/>
      <c r="F124" s="49"/>
      <c r="G124" s="49"/>
      <c r="H124" s="49"/>
      <c r="I124" s="49">
        <f>J124+K124</f>
        <v>450000000</v>
      </c>
      <c r="J124" s="49">
        <v>450000000</v>
      </c>
      <c r="K124" s="49"/>
      <c r="L124" s="49">
        <f t="shared" si="66"/>
        <v>450000000</v>
      </c>
      <c r="M124" s="49">
        <f t="shared" si="66"/>
        <v>450000000</v>
      </c>
      <c r="N124" s="49">
        <f t="shared" si="66"/>
        <v>0</v>
      </c>
      <c r="O124" s="54"/>
      <c r="P124" s="53"/>
    </row>
    <row r="125" spans="1:16" ht="22.5" customHeight="1" x14ac:dyDescent="0.35">
      <c r="A125" s="99" t="s">
        <v>82</v>
      </c>
      <c r="B125" s="76" t="s">
        <v>162</v>
      </c>
      <c r="C125" s="49">
        <f>D125+E125</f>
        <v>50443320</v>
      </c>
      <c r="D125" s="49">
        <v>50443320</v>
      </c>
      <c r="E125" s="49"/>
      <c r="F125" s="49"/>
      <c r="G125" s="49"/>
      <c r="H125" s="49"/>
      <c r="I125" s="49"/>
      <c r="J125" s="49"/>
      <c r="K125" s="49"/>
      <c r="L125" s="49">
        <f t="shared" si="66"/>
        <v>50443320</v>
      </c>
      <c r="M125" s="49">
        <f t="shared" si="66"/>
        <v>50443320</v>
      </c>
      <c r="N125" s="49">
        <f t="shared" si="66"/>
        <v>0</v>
      </c>
      <c r="O125" s="54"/>
      <c r="P125" s="53"/>
    </row>
    <row r="126" spans="1:16" ht="21" customHeight="1" x14ac:dyDescent="0.35">
      <c r="A126" s="68" t="s">
        <v>85</v>
      </c>
      <c r="B126" s="69" t="s">
        <v>23</v>
      </c>
      <c r="C126" s="70">
        <f>C127+C147+C159+C167+C179</f>
        <v>31784000000</v>
      </c>
      <c r="D126" s="70">
        <f t="shared" ref="D126:N126" si="67">D127+D147+D159+D167+D179</f>
        <v>31527000000</v>
      </c>
      <c r="E126" s="70">
        <f t="shared" si="67"/>
        <v>257000000</v>
      </c>
      <c r="F126" s="70">
        <f t="shared" si="67"/>
        <v>5286520000</v>
      </c>
      <c r="G126" s="70">
        <f t="shared" si="67"/>
        <v>5145220000</v>
      </c>
      <c r="H126" s="70">
        <f t="shared" si="67"/>
        <v>141300000</v>
      </c>
      <c r="I126" s="70">
        <f t="shared" si="67"/>
        <v>0</v>
      </c>
      <c r="J126" s="70">
        <f t="shared" si="67"/>
        <v>0</v>
      </c>
      <c r="K126" s="70">
        <f t="shared" si="67"/>
        <v>0</v>
      </c>
      <c r="L126" s="70">
        <f t="shared" si="67"/>
        <v>26497480000</v>
      </c>
      <c r="M126" s="70">
        <f t="shared" si="67"/>
        <v>26381780000</v>
      </c>
      <c r="N126" s="70">
        <f t="shared" si="67"/>
        <v>115700000</v>
      </c>
      <c r="O126" s="179"/>
      <c r="P126" s="180"/>
    </row>
    <row r="127" spans="1:16" ht="47.25" customHeight="1" x14ac:dyDescent="0.35">
      <c r="A127" s="61">
        <v>1</v>
      </c>
      <c r="B127" s="67" t="s">
        <v>35</v>
      </c>
      <c r="C127" s="65">
        <f>C128+C136</f>
        <v>2019000000</v>
      </c>
      <c r="D127" s="65">
        <f t="shared" ref="D127:N127" si="68">D128+D136</f>
        <v>1923000000</v>
      </c>
      <c r="E127" s="65">
        <f t="shared" si="68"/>
        <v>96000000</v>
      </c>
      <c r="F127" s="65">
        <f t="shared" si="68"/>
        <v>389000000</v>
      </c>
      <c r="G127" s="65">
        <f t="shared" si="68"/>
        <v>367600000</v>
      </c>
      <c r="H127" s="65">
        <f t="shared" si="68"/>
        <v>21400000</v>
      </c>
      <c r="I127" s="65"/>
      <c r="J127" s="65"/>
      <c r="K127" s="65"/>
      <c r="L127" s="65">
        <f t="shared" si="68"/>
        <v>1630000000</v>
      </c>
      <c r="M127" s="65">
        <f t="shared" si="68"/>
        <v>1555400000</v>
      </c>
      <c r="N127" s="65">
        <f t="shared" si="68"/>
        <v>74600000</v>
      </c>
      <c r="O127" s="54"/>
      <c r="P127" s="53"/>
    </row>
    <row r="128" spans="1:16" ht="27.75" customHeight="1" x14ac:dyDescent="0.35">
      <c r="A128" s="48" t="s">
        <v>37</v>
      </c>
      <c r="B128" s="53" t="s">
        <v>46</v>
      </c>
      <c r="C128" s="73">
        <f>SUM(C129:C135)</f>
        <v>401000000</v>
      </c>
      <c r="D128" s="73">
        <f t="shared" ref="D128:N128" si="69">SUM(D129:D135)</f>
        <v>382000000</v>
      </c>
      <c r="E128" s="73">
        <f t="shared" si="69"/>
        <v>19000000</v>
      </c>
      <c r="F128" s="73">
        <f t="shared" si="69"/>
        <v>311000000</v>
      </c>
      <c r="G128" s="73">
        <f t="shared" si="69"/>
        <v>295300000</v>
      </c>
      <c r="H128" s="73">
        <f t="shared" si="69"/>
        <v>15700000</v>
      </c>
      <c r="I128" s="73">
        <f t="shared" si="69"/>
        <v>0</v>
      </c>
      <c r="J128" s="73">
        <f t="shared" si="69"/>
        <v>0</v>
      </c>
      <c r="K128" s="73">
        <f t="shared" si="69"/>
        <v>0</v>
      </c>
      <c r="L128" s="73">
        <f t="shared" si="69"/>
        <v>90000000</v>
      </c>
      <c r="M128" s="73">
        <f t="shared" si="69"/>
        <v>86700000</v>
      </c>
      <c r="N128" s="73">
        <f t="shared" si="69"/>
        <v>3300000</v>
      </c>
      <c r="O128" s="54" t="s">
        <v>115</v>
      </c>
      <c r="P128" s="53"/>
    </row>
    <row r="129" spans="1:16" ht="18" customHeight="1" x14ac:dyDescent="0.35">
      <c r="A129" s="48"/>
      <c r="B129" s="53" t="s">
        <v>87</v>
      </c>
      <c r="C129" s="73">
        <f>SUM(D129:E129)</f>
        <v>91000000</v>
      </c>
      <c r="D129" s="73">
        <v>87000000</v>
      </c>
      <c r="E129" s="73">
        <v>4000000</v>
      </c>
      <c r="F129" s="73">
        <f>SUM(G129:H129)</f>
        <v>91000000</v>
      </c>
      <c r="G129" s="73">
        <f>D129</f>
        <v>87000000</v>
      </c>
      <c r="H129" s="73">
        <f>E129</f>
        <v>4000000</v>
      </c>
      <c r="I129" s="73"/>
      <c r="J129" s="73"/>
      <c r="K129" s="73"/>
      <c r="L129" s="73">
        <f>SUM(M129:N129)</f>
        <v>0</v>
      </c>
      <c r="M129" s="73">
        <f t="shared" ref="M129:M135" si="70">D129-G129</f>
        <v>0</v>
      </c>
      <c r="N129" s="73"/>
      <c r="O129" s="341" t="s">
        <v>115</v>
      </c>
      <c r="P129" s="338"/>
    </row>
    <row r="130" spans="1:16" ht="18" customHeight="1" x14ac:dyDescent="0.35">
      <c r="A130" s="48"/>
      <c r="B130" s="53" t="s">
        <v>88</v>
      </c>
      <c r="C130" s="73">
        <f t="shared" ref="C130:C135" si="71">SUM(D130:E130)</f>
        <v>50000000</v>
      </c>
      <c r="D130" s="73">
        <v>47600000</v>
      </c>
      <c r="E130" s="73">
        <v>2400000</v>
      </c>
      <c r="F130" s="73">
        <f t="shared" ref="F130:F134" si="72">SUM(G130:H130)</f>
        <v>50000000</v>
      </c>
      <c r="G130" s="73">
        <f t="shared" ref="G130:H134" si="73">D130</f>
        <v>47600000</v>
      </c>
      <c r="H130" s="73">
        <f t="shared" si="73"/>
        <v>2400000</v>
      </c>
      <c r="I130" s="73"/>
      <c r="J130" s="73"/>
      <c r="K130" s="73"/>
      <c r="L130" s="73">
        <f t="shared" ref="L130:L135" si="74">SUM(M130:N130)</f>
        <v>0</v>
      </c>
      <c r="M130" s="73">
        <f t="shared" si="70"/>
        <v>0</v>
      </c>
      <c r="N130" s="73"/>
      <c r="O130" s="342"/>
      <c r="P130" s="339"/>
    </row>
    <row r="131" spans="1:16" ht="18" customHeight="1" x14ac:dyDescent="0.35">
      <c r="A131" s="48"/>
      <c r="B131" s="53" t="s">
        <v>90</v>
      </c>
      <c r="C131" s="73">
        <f t="shared" si="71"/>
        <v>40000000</v>
      </c>
      <c r="D131" s="73">
        <v>38000000</v>
      </c>
      <c r="E131" s="73">
        <v>2000000</v>
      </c>
      <c r="F131" s="73">
        <f t="shared" si="72"/>
        <v>40000000</v>
      </c>
      <c r="G131" s="73">
        <f>D131</f>
        <v>38000000</v>
      </c>
      <c r="H131" s="73">
        <f>E131</f>
        <v>2000000</v>
      </c>
      <c r="I131" s="73"/>
      <c r="J131" s="73"/>
      <c r="K131" s="73"/>
      <c r="L131" s="73">
        <f t="shared" si="74"/>
        <v>0</v>
      </c>
      <c r="M131" s="73">
        <f t="shared" si="70"/>
        <v>0</v>
      </c>
      <c r="N131" s="73">
        <f>E131-H131</f>
        <v>0</v>
      </c>
      <c r="O131" s="342"/>
      <c r="P131" s="339"/>
    </row>
    <row r="132" spans="1:16" ht="18" customHeight="1" x14ac:dyDescent="0.35">
      <c r="A132" s="48"/>
      <c r="B132" s="53" t="s">
        <v>91</v>
      </c>
      <c r="C132" s="73">
        <f t="shared" si="71"/>
        <v>70000000</v>
      </c>
      <c r="D132" s="73">
        <v>66700000</v>
      </c>
      <c r="E132" s="73">
        <v>3300000</v>
      </c>
      <c r="F132" s="73">
        <f t="shared" si="72"/>
        <v>50000000</v>
      </c>
      <c r="G132" s="73">
        <v>46700000</v>
      </c>
      <c r="H132" s="73">
        <v>3300000</v>
      </c>
      <c r="I132" s="73"/>
      <c r="J132" s="73"/>
      <c r="K132" s="73"/>
      <c r="L132" s="73">
        <f t="shared" si="74"/>
        <v>20000000</v>
      </c>
      <c r="M132" s="73">
        <f t="shared" si="70"/>
        <v>20000000</v>
      </c>
      <c r="N132" s="73">
        <f>E132-H132</f>
        <v>0</v>
      </c>
      <c r="O132" s="342"/>
      <c r="P132" s="339"/>
    </row>
    <row r="133" spans="1:16" ht="18" customHeight="1" x14ac:dyDescent="0.35">
      <c r="A133" s="48"/>
      <c r="B133" s="53" t="s">
        <v>94</v>
      </c>
      <c r="C133" s="73">
        <f t="shared" si="71"/>
        <v>40000000</v>
      </c>
      <c r="D133" s="73">
        <v>38000000</v>
      </c>
      <c r="E133" s="73">
        <v>2000000</v>
      </c>
      <c r="F133" s="73">
        <f t="shared" si="72"/>
        <v>40000000</v>
      </c>
      <c r="G133" s="73">
        <f t="shared" si="73"/>
        <v>38000000</v>
      </c>
      <c r="H133" s="73">
        <f t="shared" si="73"/>
        <v>2000000</v>
      </c>
      <c r="I133" s="73"/>
      <c r="J133" s="73"/>
      <c r="K133" s="73"/>
      <c r="L133" s="73">
        <f t="shared" si="74"/>
        <v>0</v>
      </c>
      <c r="M133" s="73">
        <f t="shared" si="70"/>
        <v>0</v>
      </c>
      <c r="N133" s="73"/>
      <c r="O133" s="342"/>
      <c r="P133" s="339"/>
    </row>
    <row r="134" spans="1:16" ht="18" customHeight="1" x14ac:dyDescent="0.35">
      <c r="A134" s="48"/>
      <c r="B134" s="53" t="s">
        <v>93</v>
      </c>
      <c r="C134" s="73">
        <f t="shared" si="71"/>
        <v>40000000</v>
      </c>
      <c r="D134" s="73">
        <v>38000000</v>
      </c>
      <c r="E134" s="73">
        <v>2000000</v>
      </c>
      <c r="F134" s="73">
        <f t="shared" si="72"/>
        <v>40000000</v>
      </c>
      <c r="G134" s="73">
        <f t="shared" si="73"/>
        <v>38000000</v>
      </c>
      <c r="H134" s="73">
        <f t="shared" si="73"/>
        <v>2000000</v>
      </c>
      <c r="I134" s="73"/>
      <c r="J134" s="73"/>
      <c r="K134" s="73"/>
      <c r="L134" s="73">
        <f t="shared" si="74"/>
        <v>0</v>
      </c>
      <c r="M134" s="73">
        <f t="shared" si="70"/>
        <v>0</v>
      </c>
      <c r="N134" s="73"/>
      <c r="O134" s="343"/>
      <c r="P134" s="340"/>
    </row>
    <row r="135" spans="1:16" ht="18" customHeight="1" x14ac:dyDescent="0.35">
      <c r="A135" s="48"/>
      <c r="B135" s="53" t="s">
        <v>92</v>
      </c>
      <c r="C135" s="73">
        <f t="shared" si="71"/>
        <v>70000000</v>
      </c>
      <c r="D135" s="73">
        <v>66700000</v>
      </c>
      <c r="E135" s="73">
        <v>3300000</v>
      </c>
      <c r="F135" s="73"/>
      <c r="G135" s="73"/>
      <c r="H135" s="73"/>
      <c r="I135" s="73"/>
      <c r="J135" s="73"/>
      <c r="K135" s="73"/>
      <c r="L135" s="73">
        <f t="shared" si="74"/>
        <v>70000000</v>
      </c>
      <c r="M135" s="73">
        <f t="shared" si="70"/>
        <v>66700000</v>
      </c>
      <c r="N135" s="73">
        <f>E135-H135</f>
        <v>3300000</v>
      </c>
      <c r="O135" s="94"/>
      <c r="P135" s="95"/>
    </row>
    <row r="136" spans="1:16" ht="27" customHeight="1" x14ac:dyDescent="0.35">
      <c r="A136" s="48" t="s">
        <v>37</v>
      </c>
      <c r="B136" s="53" t="s">
        <v>74</v>
      </c>
      <c r="C136" s="73">
        <f>SUM(C137:C146)</f>
        <v>1618000000</v>
      </c>
      <c r="D136" s="73">
        <f t="shared" ref="D136:N136" si="75">SUM(D137:D146)</f>
        <v>1541000000</v>
      </c>
      <c r="E136" s="73">
        <f t="shared" si="75"/>
        <v>77000000</v>
      </c>
      <c r="F136" s="73">
        <f t="shared" si="75"/>
        <v>78000000</v>
      </c>
      <c r="G136" s="73">
        <f t="shared" si="75"/>
        <v>72300000</v>
      </c>
      <c r="H136" s="73">
        <f t="shared" si="75"/>
        <v>5700000</v>
      </c>
      <c r="I136" s="73">
        <f t="shared" si="75"/>
        <v>0</v>
      </c>
      <c r="J136" s="73">
        <f t="shared" si="75"/>
        <v>0</v>
      </c>
      <c r="K136" s="73">
        <f t="shared" si="75"/>
        <v>0</v>
      </c>
      <c r="L136" s="73">
        <f t="shared" si="75"/>
        <v>1540000000</v>
      </c>
      <c r="M136" s="73">
        <f t="shared" si="75"/>
        <v>1468700000</v>
      </c>
      <c r="N136" s="73">
        <f t="shared" si="75"/>
        <v>71300000</v>
      </c>
      <c r="O136" s="54" t="s">
        <v>115</v>
      </c>
      <c r="P136" s="53"/>
    </row>
    <row r="137" spans="1:16" ht="39" customHeight="1" x14ac:dyDescent="0.35">
      <c r="A137" s="48" t="s">
        <v>82</v>
      </c>
      <c r="B137" s="53" t="s">
        <v>91</v>
      </c>
      <c r="C137" s="73">
        <f t="shared" ref="C137:C146" si="76">SUM(D137:E137)</f>
        <v>120000000</v>
      </c>
      <c r="D137" s="73">
        <v>114300000</v>
      </c>
      <c r="E137" s="73">
        <v>5700000</v>
      </c>
      <c r="F137" s="73">
        <f>SUM(G137:H137)</f>
        <v>78000000</v>
      </c>
      <c r="G137" s="73">
        <v>72300000</v>
      </c>
      <c r="H137" s="73">
        <v>5700000</v>
      </c>
      <c r="I137" s="73"/>
      <c r="J137" s="73"/>
      <c r="K137" s="73"/>
      <c r="L137" s="73">
        <f>SUM(M137:N137)</f>
        <v>42000000</v>
      </c>
      <c r="M137" s="73">
        <f t="shared" ref="M137:M146" si="77">D137-G137</f>
        <v>42000000</v>
      </c>
      <c r="N137" s="73">
        <f t="shared" ref="N137:N146" si="78">E137-H137</f>
        <v>0</v>
      </c>
      <c r="O137" s="341" t="s">
        <v>115</v>
      </c>
      <c r="P137" s="53"/>
    </row>
    <row r="138" spans="1:16" ht="21.75" customHeight="1" x14ac:dyDescent="0.35">
      <c r="A138" s="48" t="s">
        <v>82</v>
      </c>
      <c r="B138" s="53" t="s">
        <v>108</v>
      </c>
      <c r="C138" s="73">
        <f t="shared" si="76"/>
        <v>150000000</v>
      </c>
      <c r="D138" s="73">
        <v>142800000</v>
      </c>
      <c r="E138" s="73">
        <v>7200000</v>
      </c>
      <c r="F138" s="73"/>
      <c r="G138" s="73"/>
      <c r="H138" s="73"/>
      <c r="I138" s="73"/>
      <c r="J138" s="73"/>
      <c r="K138" s="73"/>
      <c r="L138" s="73">
        <f t="shared" ref="L138:L146" si="79">SUM(M138:N138)</f>
        <v>150000000</v>
      </c>
      <c r="M138" s="73">
        <f t="shared" si="77"/>
        <v>142800000</v>
      </c>
      <c r="N138" s="73">
        <f t="shared" si="78"/>
        <v>7200000</v>
      </c>
      <c r="O138" s="342"/>
      <c r="P138" s="53"/>
    </row>
    <row r="139" spans="1:16" ht="21.75" customHeight="1" x14ac:dyDescent="0.35">
      <c r="A139" s="48" t="s">
        <v>82</v>
      </c>
      <c r="B139" s="53" t="s">
        <v>86</v>
      </c>
      <c r="C139" s="73">
        <f t="shared" si="76"/>
        <v>150000000</v>
      </c>
      <c r="D139" s="73">
        <v>142800000</v>
      </c>
      <c r="E139" s="73">
        <v>7200000</v>
      </c>
      <c r="F139" s="73"/>
      <c r="G139" s="73"/>
      <c r="H139" s="73"/>
      <c r="I139" s="73"/>
      <c r="J139" s="73"/>
      <c r="K139" s="73"/>
      <c r="L139" s="73">
        <f t="shared" si="79"/>
        <v>150000000</v>
      </c>
      <c r="M139" s="73">
        <f t="shared" si="77"/>
        <v>142800000</v>
      </c>
      <c r="N139" s="73">
        <f t="shared" si="78"/>
        <v>7200000</v>
      </c>
      <c r="O139" s="342"/>
      <c r="P139" s="53"/>
    </row>
    <row r="140" spans="1:16" ht="21.75" customHeight="1" x14ac:dyDescent="0.35">
      <c r="A140" s="48" t="s">
        <v>82</v>
      </c>
      <c r="B140" s="53" t="s">
        <v>87</v>
      </c>
      <c r="C140" s="73">
        <f t="shared" si="76"/>
        <v>248000000</v>
      </c>
      <c r="D140" s="73">
        <v>236000000</v>
      </c>
      <c r="E140" s="73">
        <v>12000000</v>
      </c>
      <c r="F140" s="73"/>
      <c r="G140" s="73"/>
      <c r="H140" s="73"/>
      <c r="I140" s="73"/>
      <c r="J140" s="73"/>
      <c r="K140" s="73"/>
      <c r="L140" s="73">
        <f t="shared" si="79"/>
        <v>248000000</v>
      </c>
      <c r="M140" s="73">
        <f t="shared" si="77"/>
        <v>236000000</v>
      </c>
      <c r="N140" s="73">
        <f t="shared" si="78"/>
        <v>12000000</v>
      </c>
      <c r="O140" s="342"/>
      <c r="P140" s="53"/>
    </row>
    <row r="141" spans="1:16" ht="21.75" customHeight="1" x14ac:dyDescent="0.35">
      <c r="A141" s="48" t="s">
        <v>82</v>
      </c>
      <c r="B141" s="53" t="s">
        <v>88</v>
      </c>
      <c r="C141" s="73">
        <f t="shared" si="76"/>
        <v>150000000</v>
      </c>
      <c r="D141" s="73">
        <v>142800000</v>
      </c>
      <c r="E141" s="73">
        <v>7200000</v>
      </c>
      <c r="F141" s="73"/>
      <c r="G141" s="73"/>
      <c r="H141" s="73"/>
      <c r="I141" s="73"/>
      <c r="J141" s="73"/>
      <c r="K141" s="73"/>
      <c r="L141" s="73">
        <f t="shared" si="79"/>
        <v>150000000</v>
      </c>
      <c r="M141" s="73">
        <f t="shared" si="77"/>
        <v>142800000</v>
      </c>
      <c r="N141" s="73">
        <f t="shared" si="78"/>
        <v>7200000</v>
      </c>
      <c r="O141" s="342"/>
      <c r="P141" s="53"/>
    </row>
    <row r="142" spans="1:16" ht="21.75" customHeight="1" x14ac:dyDescent="0.35">
      <c r="A142" s="48" t="s">
        <v>82</v>
      </c>
      <c r="B142" s="53" t="s">
        <v>89</v>
      </c>
      <c r="C142" s="73">
        <f t="shared" si="76"/>
        <v>180000000</v>
      </c>
      <c r="D142" s="73">
        <v>171500000</v>
      </c>
      <c r="E142" s="73">
        <v>8500000</v>
      </c>
      <c r="F142" s="73"/>
      <c r="G142" s="73"/>
      <c r="H142" s="73"/>
      <c r="I142" s="73"/>
      <c r="J142" s="73"/>
      <c r="K142" s="73"/>
      <c r="L142" s="73">
        <f t="shared" si="79"/>
        <v>180000000</v>
      </c>
      <c r="M142" s="73">
        <f t="shared" si="77"/>
        <v>171500000</v>
      </c>
      <c r="N142" s="73">
        <f t="shared" si="78"/>
        <v>8500000</v>
      </c>
      <c r="O142" s="342"/>
      <c r="P142" s="53"/>
    </row>
    <row r="143" spans="1:16" ht="21.75" customHeight="1" x14ac:dyDescent="0.35">
      <c r="A143" s="48" t="s">
        <v>82</v>
      </c>
      <c r="B143" s="53" t="s">
        <v>90</v>
      </c>
      <c r="C143" s="73">
        <f t="shared" si="76"/>
        <v>110000000</v>
      </c>
      <c r="D143" s="73">
        <v>104800000</v>
      </c>
      <c r="E143" s="73">
        <v>5200000</v>
      </c>
      <c r="F143" s="73"/>
      <c r="G143" s="73"/>
      <c r="H143" s="73"/>
      <c r="I143" s="73"/>
      <c r="J143" s="73"/>
      <c r="K143" s="73"/>
      <c r="L143" s="73">
        <f t="shared" si="79"/>
        <v>110000000</v>
      </c>
      <c r="M143" s="73">
        <f t="shared" si="77"/>
        <v>104800000</v>
      </c>
      <c r="N143" s="73">
        <f t="shared" si="78"/>
        <v>5200000</v>
      </c>
      <c r="O143" s="342"/>
      <c r="P143" s="53"/>
    </row>
    <row r="144" spans="1:16" ht="21.75" customHeight="1" x14ac:dyDescent="0.35">
      <c r="A144" s="48" t="s">
        <v>82</v>
      </c>
      <c r="B144" s="53" t="s">
        <v>92</v>
      </c>
      <c r="C144" s="73">
        <f t="shared" si="76"/>
        <v>180000000</v>
      </c>
      <c r="D144" s="73">
        <v>171500000</v>
      </c>
      <c r="E144" s="73">
        <v>8500000</v>
      </c>
      <c r="F144" s="73"/>
      <c r="G144" s="73"/>
      <c r="H144" s="73"/>
      <c r="I144" s="73"/>
      <c r="J144" s="73"/>
      <c r="K144" s="73"/>
      <c r="L144" s="73">
        <f t="shared" si="79"/>
        <v>180000000</v>
      </c>
      <c r="M144" s="73">
        <f t="shared" si="77"/>
        <v>171500000</v>
      </c>
      <c r="N144" s="73">
        <f t="shared" si="78"/>
        <v>8500000</v>
      </c>
      <c r="O144" s="342"/>
      <c r="P144" s="53"/>
    </row>
    <row r="145" spans="1:16" ht="21.75" customHeight="1" x14ac:dyDescent="0.35">
      <c r="A145" s="48" t="s">
        <v>82</v>
      </c>
      <c r="B145" s="53" t="s">
        <v>94</v>
      </c>
      <c r="C145" s="73">
        <f t="shared" si="76"/>
        <v>160000000</v>
      </c>
      <c r="D145" s="73">
        <v>152500000</v>
      </c>
      <c r="E145" s="73">
        <v>7500000</v>
      </c>
      <c r="F145" s="73"/>
      <c r="G145" s="73"/>
      <c r="H145" s="73"/>
      <c r="I145" s="73"/>
      <c r="J145" s="73"/>
      <c r="K145" s="73"/>
      <c r="L145" s="73">
        <f t="shared" si="79"/>
        <v>160000000</v>
      </c>
      <c r="M145" s="73">
        <f t="shared" si="77"/>
        <v>152500000</v>
      </c>
      <c r="N145" s="73">
        <f t="shared" si="78"/>
        <v>7500000</v>
      </c>
      <c r="O145" s="342"/>
      <c r="P145" s="53"/>
    </row>
    <row r="146" spans="1:16" ht="21.75" customHeight="1" x14ac:dyDescent="0.35">
      <c r="A146" s="48" t="s">
        <v>82</v>
      </c>
      <c r="B146" s="53" t="s">
        <v>93</v>
      </c>
      <c r="C146" s="73">
        <f t="shared" si="76"/>
        <v>170000000</v>
      </c>
      <c r="D146" s="73">
        <v>162000000</v>
      </c>
      <c r="E146" s="73">
        <v>8000000</v>
      </c>
      <c r="F146" s="73"/>
      <c r="G146" s="73"/>
      <c r="H146" s="73"/>
      <c r="I146" s="73"/>
      <c r="J146" s="73"/>
      <c r="K146" s="73"/>
      <c r="L146" s="73">
        <f t="shared" si="79"/>
        <v>170000000</v>
      </c>
      <c r="M146" s="73">
        <f t="shared" si="77"/>
        <v>162000000</v>
      </c>
      <c r="N146" s="73">
        <f t="shared" si="78"/>
        <v>8000000</v>
      </c>
      <c r="O146" s="343"/>
      <c r="P146" s="53"/>
    </row>
    <row r="147" spans="1:16" ht="63" x14ac:dyDescent="0.35">
      <c r="A147" s="61">
        <v>2</v>
      </c>
      <c r="B147" s="71" t="s">
        <v>47</v>
      </c>
      <c r="C147" s="65">
        <f>C148</f>
        <v>24396000000</v>
      </c>
      <c r="D147" s="65">
        <f t="shared" ref="D147:N147" si="80">D148</f>
        <v>24396000000</v>
      </c>
      <c r="E147" s="65">
        <f t="shared" si="80"/>
        <v>0</v>
      </c>
      <c r="F147" s="65">
        <f t="shared" si="80"/>
        <v>3702600000</v>
      </c>
      <c r="G147" s="65">
        <f t="shared" si="80"/>
        <v>3702600000</v>
      </c>
      <c r="H147" s="65">
        <f t="shared" si="80"/>
        <v>0</v>
      </c>
      <c r="I147" s="65"/>
      <c r="J147" s="65"/>
      <c r="K147" s="65"/>
      <c r="L147" s="65">
        <f t="shared" si="80"/>
        <v>20693400000</v>
      </c>
      <c r="M147" s="65">
        <f t="shared" si="80"/>
        <v>20693400000</v>
      </c>
      <c r="N147" s="65">
        <f t="shared" si="80"/>
        <v>0</v>
      </c>
      <c r="O147" s="54"/>
      <c r="P147" s="53"/>
    </row>
    <row r="148" spans="1:16" ht="42" x14ac:dyDescent="0.35">
      <c r="A148" s="48" t="s">
        <v>37</v>
      </c>
      <c r="B148" s="76" t="s">
        <v>38</v>
      </c>
      <c r="C148" s="49">
        <f>SUM(C149:C158)</f>
        <v>24396000000</v>
      </c>
      <c r="D148" s="49">
        <f t="shared" ref="D148:N148" si="81">SUM(D149:D158)</f>
        <v>24396000000</v>
      </c>
      <c r="E148" s="49">
        <f t="shared" si="81"/>
        <v>0</v>
      </c>
      <c r="F148" s="49">
        <f t="shared" si="81"/>
        <v>3702600000</v>
      </c>
      <c r="G148" s="49">
        <f t="shared" si="81"/>
        <v>3702600000</v>
      </c>
      <c r="H148" s="49">
        <f t="shared" si="81"/>
        <v>0</v>
      </c>
      <c r="I148" s="49">
        <f t="shared" si="81"/>
        <v>0</v>
      </c>
      <c r="J148" s="49">
        <f t="shared" si="81"/>
        <v>0</v>
      </c>
      <c r="K148" s="49">
        <f t="shared" si="81"/>
        <v>0</v>
      </c>
      <c r="L148" s="49">
        <f t="shared" si="81"/>
        <v>20693400000</v>
      </c>
      <c r="M148" s="49">
        <f t="shared" si="81"/>
        <v>20693400000</v>
      </c>
      <c r="N148" s="49">
        <f t="shared" si="81"/>
        <v>0</v>
      </c>
      <c r="O148" s="54" t="s">
        <v>115</v>
      </c>
      <c r="P148" s="53"/>
    </row>
    <row r="149" spans="1:16" ht="16.5" customHeight="1" x14ac:dyDescent="0.35">
      <c r="A149" s="48"/>
      <c r="B149" s="76" t="s">
        <v>108</v>
      </c>
      <c r="C149" s="49">
        <f t="shared" ref="C149:C158" si="82">SUM(D149:E149)</f>
        <v>2842030000</v>
      </c>
      <c r="D149" s="49">
        <v>2842030000</v>
      </c>
      <c r="E149" s="49"/>
      <c r="F149" s="49">
        <f t="shared" ref="F149:F153" si="83">SUM(G149:H149)</f>
        <v>635000000</v>
      </c>
      <c r="G149" s="49">
        <v>635000000</v>
      </c>
      <c r="H149" s="49"/>
      <c r="I149" s="49"/>
      <c r="J149" s="49"/>
      <c r="K149" s="49"/>
      <c r="L149" s="49">
        <f>SUM(M149:N149)</f>
        <v>2207030000</v>
      </c>
      <c r="M149" s="49">
        <f t="shared" ref="M149:M158" si="84">D149-G149</f>
        <v>2207030000</v>
      </c>
      <c r="N149" s="49"/>
      <c r="O149" s="341" t="s">
        <v>115</v>
      </c>
      <c r="P149" s="338"/>
    </row>
    <row r="150" spans="1:16" ht="18" customHeight="1" x14ac:dyDescent="0.35">
      <c r="A150" s="48"/>
      <c r="B150" s="53" t="s">
        <v>89</v>
      </c>
      <c r="C150" s="49">
        <f t="shared" si="82"/>
        <v>4460710000</v>
      </c>
      <c r="D150" s="49">
        <v>4460710000</v>
      </c>
      <c r="E150" s="49"/>
      <c r="F150" s="49">
        <f t="shared" si="83"/>
        <v>1000000000</v>
      </c>
      <c r="G150" s="49">
        <v>1000000000</v>
      </c>
      <c r="H150" s="49"/>
      <c r="I150" s="49"/>
      <c r="J150" s="49"/>
      <c r="K150" s="49"/>
      <c r="L150" s="49">
        <f>SUM(M150:N150)</f>
        <v>3460710000</v>
      </c>
      <c r="M150" s="49">
        <f t="shared" si="84"/>
        <v>3460710000</v>
      </c>
      <c r="N150" s="49"/>
      <c r="O150" s="342"/>
      <c r="P150" s="339"/>
    </row>
    <row r="151" spans="1:16" ht="18" customHeight="1" x14ac:dyDescent="0.35">
      <c r="A151" s="48"/>
      <c r="B151" s="53" t="s">
        <v>90</v>
      </c>
      <c r="C151" s="49">
        <f t="shared" si="82"/>
        <v>2354760000</v>
      </c>
      <c r="D151" s="49">
        <v>2354760000</v>
      </c>
      <c r="E151" s="49"/>
      <c r="F151" s="49">
        <f t="shared" si="83"/>
        <v>235480000</v>
      </c>
      <c r="G151" s="49">
        <v>235480000</v>
      </c>
      <c r="H151" s="49"/>
      <c r="I151" s="49"/>
      <c r="J151" s="49"/>
      <c r="K151" s="49"/>
      <c r="L151" s="49">
        <f>SUM(M151:N151)</f>
        <v>2119280000</v>
      </c>
      <c r="M151" s="49">
        <f t="shared" si="84"/>
        <v>2119280000</v>
      </c>
      <c r="N151" s="49"/>
      <c r="O151" s="342"/>
      <c r="P151" s="339"/>
    </row>
    <row r="152" spans="1:16" ht="18" customHeight="1" x14ac:dyDescent="0.35">
      <c r="A152" s="48"/>
      <c r="B152" s="53" t="s">
        <v>92</v>
      </c>
      <c r="C152" s="49">
        <f t="shared" si="82"/>
        <v>2511320000</v>
      </c>
      <c r="D152" s="49">
        <v>2511320000</v>
      </c>
      <c r="E152" s="49"/>
      <c r="F152" s="49">
        <f t="shared" si="83"/>
        <v>733320000</v>
      </c>
      <c r="G152" s="49">
        <v>733320000</v>
      </c>
      <c r="H152" s="49"/>
      <c r="I152" s="49"/>
      <c r="J152" s="49"/>
      <c r="K152" s="49"/>
      <c r="L152" s="49">
        <f>SUM(M152:N152)</f>
        <v>1778000000</v>
      </c>
      <c r="M152" s="49">
        <f t="shared" si="84"/>
        <v>1778000000</v>
      </c>
      <c r="N152" s="49"/>
      <c r="O152" s="342"/>
      <c r="P152" s="339"/>
    </row>
    <row r="153" spans="1:16" ht="18" customHeight="1" x14ac:dyDescent="0.35">
      <c r="A153" s="48"/>
      <c r="B153" s="53" t="s">
        <v>93</v>
      </c>
      <c r="C153" s="49">
        <f t="shared" si="82"/>
        <v>1618800000</v>
      </c>
      <c r="D153" s="49">
        <v>1618800000</v>
      </c>
      <c r="E153" s="49"/>
      <c r="F153" s="49">
        <f t="shared" si="83"/>
        <v>1098800000</v>
      </c>
      <c r="G153" s="49">
        <v>1098800000</v>
      </c>
      <c r="H153" s="49"/>
      <c r="I153" s="49"/>
      <c r="J153" s="49"/>
      <c r="K153" s="49"/>
      <c r="L153" s="49">
        <f>SUM(M153:N153)</f>
        <v>520000000</v>
      </c>
      <c r="M153" s="49">
        <f t="shared" si="84"/>
        <v>520000000</v>
      </c>
      <c r="N153" s="49"/>
      <c r="O153" s="342"/>
      <c r="P153" s="340"/>
    </row>
    <row r="154" spans="1:16" ht="18" customHeight="1" x14ac:dyDescent="0.35">
      <c r="A154" s="48"/>
      <c r="B154" s="53" t="s">
        <v>86</v>
      </c>
      <c r="C154" s="49">
        <f t="shared" si="82"/>
        <v>2587160000</v>
      </c>
      <c r="D154" s="49">
        <v>2587160000</v>
      </c>
      <c r="E154" s="49"/>
      <c r="F154" s="49"/>
      <c r="G154" s="49"/>
      <c r="H154" s="49"/>
      <c r="I154" s="49"/>
      <c r="J154" s="49"/>
      <c r="K154" s="49"/>
      <c r="L154" s="49">
        <f t="shared" ref="L154:L158" si="85">SUM(M154:N154)</f>
        <v>2587160000</v>
      </c>
      <c r="M154" s="49">
        <f t="shared" si="84"/>
        <v>2587160000</v>
      </c>
      <c r="N154" s="49"/>
      <c r="O154" s="342"/>
      <c r="P154" s="95"/>
    </row>
    <row r="155" spans="1:16" ht="18" customHeight="1" x14ac:dyDescent="0.35">
      <c r="A155" s="48"/>
      <c r="B155" s="53" t="s">
        <v>87</v>
      </c>
      <c r="C155" s="49">
        <f t="shared" si="82"/>
        <v>3045400000</v>
      </c>
      <c r="D155" s="49">
        <v>3045400000</v>
      </c>
      <c r="E155" s="49"/>
      <c r="F155" s="49"/>
      <c r="G155" s="49"/>
      <c r="H155" s="49"/>
      <c r="I155" s="49"/>
      <c r="J155" s="49"/>
      <c r="K155" s="49"/>
      <c r="L155" s="49">
        <f t="shared" si="85"/>
        <v>3045400000</v>
      </c>
      <c r="M155" s="49">
        <f t="shared" si="84"/>
        <v>3045400000</v>
      </c>
      <c r="N155" s="49"/>
      <c r="O155" s="342"/>
      <c r="P155" s="95"/>
    </row>
    <row r="156" spans="1:16" ht="18" customHeight="1" x14ac:dyDescent="0.35">
      <c r="A156" s="48"/>
      <c r="B156" s="53" t="s">
        <v>88</v>
      </c>
      <c r="C156" s="49">
        <f t="shared" si="82"/>
        <v>2080610000</v>
      </c>
      <c r="D156" s="49">
        <v>2080610000</v>
      </c>
      <c r="E156" s="49"/>
      <c r="F156" s="49"/>
      <c r="G156" s="49"/>
      <c r="H156" s="49"/>
      <c r="I156" s="49"/>
      <c r="J156" s="49"/>
      <c r="K156" s="49"/>
      <c r="L156" s="49">
        <f t="shared" si="85"/>
        <v>2080610000</v>
      </c>
      <c r="M156" s="49">
        <f t="shared" si="84"/>
        <v>2080610000</v>
      </c>
      <c r="N156" s="49"/>
      <c r="O156" s="342"/>
      <c r="P156" s="95"/>
    </row>
    <row r="157" spans="1:16" ht="18" customHeight="1" x14ac:dyDescent="0.35">
      <c r="A157" s="48"/>
      <c r="B157" s="53" t="s">
        <v>91</v>
      </c>
      <c r="C157" s="49">
        <f t="shared" si="82"/>
        <v>1211780000</v>
      </c>
      <c r="D157" s="49">
        <v>1211780000</v>
      </c>
      <c r="E157" s="49"/>
      <c r="F157" s="49"/>
      <c r="G157" s="49"/>
      <c r="H157" s="49"/>
      <c r="I157" s="49"/>
      <c r="J157" s="49"/>
      <c r="K157" s="49"/>
      <c r="L157" s="49">
        <f t="shared" si="85"/>
        <v>1211780000</v>
      </c>
      <c r="M157" s="49">
        <f t="shared" si="84"/>
        <v>1211780000</v>
      </c>
      <c r="N157" s="49"/>
      <c r="O157" s="342"/>
      <c r="P157" s="95"/>
    </row>
    <row r="158" spans="1:16" ht="18" customHeight="1" x14ac:dyDescent="0.35">
      <c r="A158" s="48"/>
      <c r="B158" s="53" t="s">
        <v>94</v>
      </c>
      <c r="C158" s="49">
        <f t="shared" si="82"/>
        <v>1683430000</v>
      </c>
      <c r="D158" s="49">
        <v>1683430000</v>
      </c>
      <c r="E158" s="49"/>
      <c r="F158" s="49"/>
      <c r="G158" s="49"/>
      <c r="H158" s="49"/>
      <c r="I158" s="49"/>
      <c r="J158" s="49"/>
      <c r="K158" s="49"/>
      <c r="L158" s="49">
        <f t="shared" si="85"/>
        <v>1683430000</v>
      </c>
      <c r="M158" s="49">
        <f t="shared" si="84"/>
        <v>1683430000</v>
      </c>
      <c r="N158" s="49"/>
      <c r="O158" s="343"/>
      <c r="P158" s="95"/>
    </row>
    <row r="159" spans="1:16" ht="43.5" customHeight="1" x14ac:dyDescent="0.35">
      <c r="A159" s="61">
        <v>3</v>
      </c>
      <c r="B159" s="67" t="s">
        <v>39</v>
      </c>
      <c r="C159" s="72">
        <f>C160</f>
        <v>1942000000</v>
      </c>
      <c r="D159" s="72">
        <f t="shared" ref="D159:N159" si="86">D160</f>
        <v>1942000000</v>
      </c>
      <c r="E159" s="72">
        <f t="shared" si="86"/>
        <v>0</v>
      </c>
      <c r="F159" s="72">
        <f t="shared" si="86"/>
        <v>200000000</v>
      </c>
      <c r="G159" s="72">
        <f t="shared" si="86"/>
        <v>200000000</v>
      </c>
      <c r="H159" s="72">
        <f t="shared" si="86"/>
        <v>0</v>
      </c>
      <c r="I159" s="72"/>
      <c r="J159" s="72"/>
      <c r="K159" s="72"/>
      <c r="L159" s="72">
        <f t="shared" si="86"/>
        <v>1742000000</v>
      </c>
      <c r="M159" s="72">
        <f t="shared" si="86"/>
        <v>1742000000</v>
      </c>
      <c r="N159" s="72">
        <f t="shared" si="86"/>
        <v>0</v>
      </c>
      <c r="O159" s="54"/>
      <c r="P159" s="53"/>
    </row>
    <row r="160" spans="1:16" ht="51" customHeight="1" x14ac:dyDescent="0.35">
      <c r="A160" s="48" t="s">
        <v>37</v>
      </c>
      <c r="B160" s="77" t="s">
        <v>41</v>
      </c>
      <c r="C160" s="73">
        <f>SUM(C161:C166)</f>
        <v>1942000000</v>
      </c>
      <c r="D160" s="73">
        <f t="shared" ref="D160:N160" si="87">SUM(D161:D166)</f>
        <v>1942000000</v>
      </c>
      <c r="E160" s="73">
        <f t="shared" si="87"/>
        <v>0</v>
      </c>
      <c r="F160" s="73">
        <f t="shared" si="87"/>
        <v>200000000</v>
      </c>
      <c r="G160" s="73">
        <f t="shared" si="87"/>
        <v>200000000</v>
      </c>
      <c r="H160" s="73">
        <f t="shared" si="87"/>
        <v>0</v>
      </c>
      <c r="I160" s="73">
        <f t="shared" si="87"/>
        <v>0</v>
      </c>
      <c r="J160" s="73">
        <f t="shared" si="87"/>
        <v>0</v>
      </c>
      <c r="K160" s="73">
        <f t="shared" si="87"/>
        <v>0</v>
      </c>
      <c r="L160" s="73">
        <f t="shared" si="87"/>
        <v>1742000000</v>
      </c>
      <c r="M160" s="73">
        <f t="shared" si="87"/>
        <v>1742000000</v>
      </c>
      <c r="N160" s="73">
        <f t="shared" si="87"/>
        <v>0</v>
      </c>
      <c r="O160" s="54" t="s">
        <v>116</v>
      </c>
      <c r="P160" s="53"/>
    </row>
    <row r="161" spans="1:16" ht="27" customHeight="1" x14ac:dyDescent="0.35">
      <c r="A161" s="46" t="s">
        <v>82</v>
      </c>
      <c r="B161" s="77" t="s">
        <v>96</v>
      </c>
      <c r="C161" s="73">
        <f>SUM(D161:E161)</f>
        <v>200000000</v>
      </c>
      <c r="D161" s="49">
        <v>200000000</v>
      </c>
      <c r="E161" s="49"/>
      <c r="F161" s="73">
        <f>G161+H161</f>
        <v>200000000</v>
      </c>
      <c r="G161" s="49">
        <v>200000000</v>
      </c>
      <c r="H161" s="49"/>
      <c r="I161" s="49"/>
      <c r="J161" s="49"/>
      <c r="K161" s="49"/>
      <c r="L161" s="49">
        <f>SUM(M161:N161)</f>
        <v>0</v>
      </c>
      <c r="M161" s="49">
        <f t="shared" ref="M161:M166" si="88">D161-G161</f>
        <v>0</v>
      </c>
      <c r="N161" s="49"/>
      <c r="O161" s="341" t="s">
        <v>116</v>
      </c>
      <c r="P161" s="53"/>
    </row>
    <row r="162" spans="1:16" ht="20.25" customHeight="1" x14ac:dyDescent="0.35">
      <c r="A162" s="46" t="s">
        <v>82</v>
      </c>
      <c r="B162" s="77" t="s">
        <v>163</v>
      </c>
      <c r="C162" s="73">
        <f t="shared" ref="C162:C166" si="89">SUM(D162:E162)</f>
        <v>192000000</v>
      </c>
      <c r="D162" s="49">
        <v>192000000</v>
      </c>
      <c r="E162" s="49"/>
      <c r="F162" s="73"/>
      <c r="G162" s="49"/>
      <c r="H162" s="49"/>
      <c r="I162" s="49"/>
      <c r="J162" s="49"/>
      <c r="K162" s="49"/>
      <c r="L162" s="49">
        <f t="shared" ref="L162:L166" si="90">SUM(M162:N162)</f>
        <v>192000000</v>
      </c>
      <c r="M162" s="49">
        <f t="shared" si="88"/>
        <v>192000000</v>
      </c>
      <c r="N162" s="49"/>
      <c r="O162" s="342"/>
      <c r="P162" s="53"/>
    </row>
    <row r="163" spans="1:16" ht="20.25" customHeight="1" x14ac:dyDescent="0.35">
      <c r="A163" s="46" t="s">
        <v>82</v>
      </c>
      <c r="B163" s="77" t="s">
        <v>164</v>
      </c>
      <c r="C163" s="73">
        <f t="shared" si="89"/>
        <v>200000000</v>
      </c>
      <c r="D163" s="49">
        <v>200000000</v>
      </c>
      <c r="E163" s="49"/>
      <c r="F163" s="73"/>
      <c r="G163" s="49"/>
      <c r="H163" s="49"/>
      <c r="I163" s="49"/>
      <c r="J163" s="49"/>
      <c r="K163" s="49"/>
      <c r="L163" s="49">
        <f t="shared" si="90"/>
        <v>200000000</v>
      </c>
      <c r="M163" s="49">
        <f t="shared" si="88"/>
        <v>200000000</v>
      </c>
      <c r="N163" s="49"/>
      <c r="O163" s="342"/>
      <c r="P163" s="53"/>
    </row>
    <row r="164" spans="1:16" ht="20.25" customHeight="1" x14ac:dyDescent="0.35">
      <c r="A164" s="46" t="s">
        <v>82</v>
      </c>
      <c r="B164" s="77" t="s">
        <v>139</v>
      </c>
      <c r="C164" s="73">
        <f t="shared" si="89"/>
        <v>200000000</v>
      </c>
      <c r="D164" s="49">
        <v>200000000</v>
      </c>
      <c r="E164" s="49"/>
      <c r="F164" s="73"/>
      <c r="G164" s="49"/>
      <c r="H164" s="49"/>
      <c r="I164" s="49"/>
      <c r="J164" s="49"/>
      <c r="K164" s="49"/>
      <c r="L164" s="49">
        <f t="shared" si="90"/>
        <v>200000000</v>
      </c>
      <c r="M164" s="49">
        <f t="shared" si="88"/>
        <v>200000000</v>
      </c>
      <c r="N164" s="49"/>
      <c r="O164" s="342"/>
      <c r="P164" s="53"/>
    </row>
    <row r="165" spans="1:16" ht="20.25" customHeight="1" x14ac:dyDescent="0.35">
      <c r="A165" s="46" t="s">
        <v>82</v>
      </c>
      <c r="B165" s="77" t="s">
        <v>165</v>
      </c>
      <c r="C165" s="73">
        <f t="shared" si="89"/>
        <v>200000000</v>
      </c>
      <c r="D165" s="49">
        <v>200000000</v>
      </c>
      <c r="E165" s="49"/>
      <c r="F165" s="73"/>
      <c r="G165" s="49"/>
      <c r="H165" s="49"/>
      <c r="I165" s="49"/>
      <c r="J165" s="49"/>
      <c r="K165" s="49"/>
      <c r="L165" s="49">
        <f t="shared" si="90"/>
        <v>200000000</v>
      </c>
      <c r="M165" s="49">
        <f t="shared" si="88"/>
        <v>200000000</v>
      </c>
      <c r="N165" s="49"/>
      <c r="O165" s="342"/>
      <c r="P165" s="53"/>
    </row>
    <row r="166" spans="1:16" ht="20.25" customHeight="1" x14ac:dyDescent="0.35">
      <c r="A166" s="46" t="s">
        <v>82</v>
      </c>
      <c r="B166" s="77" t="s">
        <v>166</v>
      </c>
      <c r="C166" s="73">
        <f t="shared" si="89"/>
        <v>950000000</v>
      </c>
      <c r="D166" s="49">
        <v>950000000</v>
      </c>
      <c r="E166" s="49"/>
      <c r="F166" s="73"/>
      <c r="G166" s="49"/>
      <c r="H166" s="49"/>
      <c r="I166" s="49"/>
      <c r="J166" s="49"/>
      <c r="K166" s="49"/>
      <c r="L166" s="49">
        <f t="shared" si="90"/>
        <v>950000000</v>
      </c>
      <c r="M166" s="49">
        <f t="shared" si="88"/>
        <v>950000000</v>
      </c>
      <c r="N166" s="49"/>
      <c r="O166" s="343"/>
      <c r="P166" s="53"/>
    </row>
    <row r="167" spans="1:16" ht="48.75" customHeight="1" x14ac:dyDescent="0.35">
      <c r="A167" s="61">
        <v>4</v>
      </c>
      <c r="B167" s="74" t="s">
        <v>30</v>
      </c>
      <c r="C167" s="75">
        <f>SUM(C168:C178)</f>
        <v>3142000000</v>
      </c>
      <c r="D167" s="75">
        <f t="shared" ref="D167:N167" si="91">SUM(D168:D178)</f>
        <v>2992000000</v>
      </c>
      <c r="E167" s="75">
        <f t="shared" si="91"/>
        <v>150000000</v>
      </c>
      <c r="F167" s="75">
        <f t="shared" si="91"/>
        <v>824920000</v>
      </c>
      <c r="G167" s="75">
        <f t="shared" si="91"/>
        <v>710020000</v>
      </c>
      <c r="H167" s="75">
        <f t="shared" si="91"/>
        <v>114900000</v>
      </c>
      <c r="I167" s="75">
        <f t="shared" si="91"/>
        <v>0</v>
      </c>
      <c r="J167" s="75">
        <f t="shared" si="91"/>
        <v>0</v>
      </c>
      <c r="K167" s="75">
        <f t="shared" si="91"/>
        <v>0</v>
      </c>
      <c r="L167" s="75">
        <f t="shared" si="91"/>
        <v>2317080000</v>
      </c>
      <c r="M167" s="75">
        <f t="shared" si="91"/>
        <v>2281980000</v>
      </c>
      <c r="N167" s="75">
        <f t="shared" si="91"/>
        <v>35100000</v>
      </c>
      <c r="O167" s="54" t="s">
        <v>119</v>
      </c>
      <c r="P167" s="53"/>
    </row>
    <row r="168" spans="1:16" ht="18" customHeight="1" x14ac:dyDescent="0.35">
      <c r="A168" s="48" t="s">
        <v>82</v>
      </c>
      <c r="B168" s="76" t="s">
        <v>95</v>
      </c>
      <c r="C168" s="81">
        <f>SUM(D168:E168)</f>
        <v>946300000</v>
      </c>
      <c r="D168" s="81">
        <v>901000000</v>
      </c>
      <c r="E168" s="81">
        <v>45300000</v>
      </c>
      <c r="F168" s="81">
        <f t="shared" ref="F168:F175" si="92">SUM(G168:H168)</f>
        <v>400000000</v>
      </c>
      <c r="G168" s="81">
        <v>354700000</v>
      </c>
      <c r="H168" s="81">
        <f>E168</f>
        <v>45300000</v>
      </c>
      <c r="I168" s="81"/>
      <c r="J168" s="81"/>
      <c r="K168" s="81"/>
      <c r="L168" s="81">
        <f>SUM(M168:N168)</f>
        <v>546300000</v>
      </c>
      <c r="M168" s="81">
        <f t="shared" ref="M168:M178" si="93">D168-G168</f>
        <v>546300000</v>
      </c>
      <c r="N168" s="81">
        <f t="shared" ref="N168:N178" si="94">E168-H168</f>
        <v>0</v>
      </c>
      <c r="O168" s="341" t="s">
        <v>119</v>
      </c>
      <c r="P168" s="341"/>
    </row>
    <row r="169" spans="1:16" ht="18" customHeight="1" x14ac:dyDescent="0.35">
      <c r="A169" s="48" t="s">
        <v>82</v>
      </c>
      <c r="B169" s="76" t="s">
        <v>86</v>
      </c>
      <c r="C169" s="81">
        <f>SUM(D169:E169)</f>
        <v>184700000</v>
      </c>
      <c r="D169" s="81">
        <v>176000000</v>
      </c>
      <c r="E169" s="81">
        <v>8700000</v>
      </c>
      <c r="F169" s="81">
        <f t="shared" si="92"/>
        <v>99500000</v>
      </c>
      <c r="G169" s="81">
        <v>90800000</v>
      </c>
      <c r="H169" s="81">
        <f>E169</f>
        <v>8700000</v>
      </c>
      <c r="J169" s="81"/>
      <c r="K169" s="81"/>
      <c r="L169" s="81">
        <f t="shared" ref="L169:L178" si="95">SUM(M169:N169)</f>
        <v>85200000</v>
      </c>
      <c r="M169" s="81">
        <f t="shared" si="93"/>
        <v>85200000</v>
      </c>
      <c r="N169" s="81">
        <f t="shared" si="94"/>
        <v>0</v>
      </c>
      <c r="O169" s="342"/>
      <c r="P169" s="342"/>
    </row>
    <row r="170" spans="1:16" ht="18" customHeight="1" x14ac:dyDescent="0.35">
      <c r="A170" s="48" t="s">
        <v>82</v>
      </c>
      <c r="B170" s="53" t="s">
        <v>88</v>
      </c>
      <c r="C170" s="81">
        <f>SUM(D170:E170)</f>
        <v>210000000</v>
      </c>
      <c r="D170" s="81">
        <v>200000000</v>
      </c>
      <c r="E170" s="81">
        <v>10000000</v>
      </c>
      <c r="F170" s="81">
        <f t="shared" si="92"/>
        <v>61000000</v>
      </c>
      <c r="G170" s="81">
        <v>51000000</v>
      </c>
      <c r="H170" s="81">
        <v>10000000</v>
      </c>
      <c r="I170" s="81"/>
      <c r="J170" s="81"/>
      <c r="K170" s="81"/>
      <c r="L170" s="81">
        <f t="shared" si="95"/>
        <v>149000000</v>
      </c>
      <c r="M170" s="81">
        <f t="shared" si="93"/>
        <v>149000000</v>
      </c>
      <c r="N170" s="81">
        <f t="shared" si="94"/>
        <v>0</v>
      </c>
      <c r="O170" s="342"/>
      <c r="P170" s="342"/>
    </row>
    <row r="171" spans="1:16" ht="18" customHeight="1" x14ac:dyDescent="0.35">
      <c r="A171" s="48" t="s">
        <v>82</v>
      </c>
      <c r="B171" s="53" t="s">
        <v>89</v>
      </c>
      <c r="C171" s="81">
        <f t="shared" ref="C171:C178" si="96">SUM(D171:E171)</f>
        <v>244700000</v>
      </c>
      <c r="D171" s="81">
        <v>233000000</v>
      </c>
      <c r="E171" s="81">
        <v>11700000</v>
      </c>
      <c r="F171" s="81">
        <f t="shared" si="92"/>
        <v>50720000</v>
      </c>
      <c r="G171" s="81">
        <v>39020000</v>
      </c>
      <c r="H171" s="81">
        <f>E171</f>
        <v>11700000</v>
      </c>
      <c r="I171" s="81"/>
      <c r="J171" s="81"/>
      <c r="K171" s="81"/>
      <c r="L171" s="81">
        <f t="shared" si="95"/>
        <v>193980000</v>
      </c>
      <c r="M171" s="81">
        <f t="shared" si="93"/>
        <v>193980000</v>
      </c>
      <c r="N171" s="81">
        <f t="shared" si="94"/>
        <v>0</v>
      </c>
      <c r="O171" s="342"/>
      <c r="P171" s="342"/>
    </row>
    <row r="172" spans="1:16" ht="18" customHeight="1" x14ac:dyDescent="0.35">
      <c r="A172" s="48" t="s">
        <v>82</v>
      </c>
      <c r="B172" s="53" t="s">
        <v>90</v>
      </c>
      <c r="C172" s="81">
        <f t="shared" si="96"/>
        <v>215300000</v>
      </c>
      <c r="D172" s="81">
        <v>205000000</v>
      </c>
      <c r="E172" s="81">
        <v>10300000</v>
      </c>
      <c r="F172" s="81">
        <f t="shared" si="92"/>
        <v>27400000</v>
      </c>
      <c r="G172" s="81">
        <v>17100000</v>
      </c>
      <c r="H172" s="81">
        <f>E172</f>
        <v>10300000</v>
      </c>
      <c r="I172" s="81"/>
      <c r="J172" s="81"/>
      <c r="K172" s="81"/>
      <c r="L172" s="81">
        <f>SUM(M172:N172)</f>
        <v>187900000</v>
      </c>
      <c r="M172" s="81">
        <f t="shared" si="93"/>
        <v>187900000</v>
      </c>
      <c r="N172" s="81">
        <f t="shared" si="94"/>
        <v>0</v>
      </c>
      <c r="O172" s="342"/>
      <c r="P172" s="342"/>
    </row>
    <row r="173" spans="1:16" ht="18" customHeight="1" x14ac:dyDescent="0.35">
      <c r="A173" s="48" t="s">
        <v>82</v>
      </c>
      <c r="B173" s="53" t="s">
        <v>91</v>
      </c>
      <c r="C173" s="81">
        <f t="shared" si="96"/>
        <v>155300000</v>
      </c>
      <c r="D173" s="81">
        <v>148000000</v>
      </c>
      <c r="E173" s="81">
        <v>7300000</v>
      </c>
      <c r="F173" s="81">
        <f t="shared" si="92"/>
        <v>75000000</v>
      </c>
      <c r="G173" s="81">
        <v>67700000</v>
      </c>
      <c r="H173" s="81">
        <f>E173</f>
        <v>7300000</v>
      </c>
      <c r="I173" s="81"/>
      <c r="J173" s="81"/>
      <c r="K173" s="81"/>
      <c r="L173" s="81">
        <f t="shared" si="95"/>
        <v>80300000</v>
      </c>
      <c r="M173" s="81">
        <f t="shared" si="93"/>
        <v>80300000</v>
      </c>
      <c r="N173" s="81">
        <f t="shared" si="94"/>
        <v>0</v>
      </c>
      <c r="O173" s="342"/>
      <c r="P173" s="342"/>
    </row>
    <row r="174" spans="1:16" ht="18" customHeight="1" x14ac:dyDescent="0.35">
      <c r="A174" s="48" t="s">
        <v>82</v>
      </c>
      <c r="B174" s="53" t="s">
        <v>92</v>
      </c>
      <c r="C174" s="81">
        <f t="shared" si="96"/>
        <v>215300000</v>
      </c>
      <c r="D174" s="81">
        <v>205000000</v>
      </c>
      <c r="E174" s="81">
        <v>10300000</v>
      </c>
      <c r="F174" s="81">
        <f t="shared" si="92"/>
        <v>25300000</v>
      </c>
      <c r="G174" s="81">
        <v>15000000</v>
      </c>
      <c r="H174" s="81">
        <f>E174</f>
        <v>10300000</v>
      </c>
      <c r="I174" s="81"/>
      <c r="J174" s="81"/>
      <c r="K174" s="81"/>
      <c r="L174" s="81">
        <f t="shared" si="95"/>
        <v>190000000</v>
      </c>
      <c r="M174" s="81">
        <f t="shared" si="93"/>
        <v>190000000</v>
      </c>
      <c r="N174" s="81">
        <f t="shared" si="94"/>
        <v>0</v>
      </c>
      <c r="O174" s="342"/>
      <c r="P174" s="342"/>
    </row>
    <row r="175" spans="1:16" ht="18" customHeight="1" x14ac:dyDescent="0.35">
      <c r="A175" s="48" t="s">
        <v>82</v>
      </c>
      <c r="B175" s="53" t="s">
        <v>93</v>
      </c>
      <c r="C175" s="81">
        <f t="shared" si="96"/>
        <v>236300000</v>
      </c>
      <c r="D175" s="73">
        <v>225000000</v>
      </c>
      <c r="E175" s="73">
        <v>11300000</v>
      </c>
      <c r="F175" s="73">
        <f t="shared" si="92"/>
        <v>86000000</v>
      </c>
      <c r="G175" s="73">
        <v>74700000</v>
      </c>
      <c r="H175" s="73">
        <f>E175</f>
        <v>11300000</v>
      </c>
      <c r="I175" s="49"/>
      <c r="J175" s="49"/>
      <c r="K175" s="49"/>
      <c r="L175" s="81">
        <f t="shared" si="95"/>
        <v>150300000</v>
      </c>
      <c r="M175" s="81">
        <f t="shared" si="93"/>
        <v>150300000</v>
      </c>
      <c r="N175" s="81">
        <f t="shared" si="94"/>
        <v>0</v>
      </c>
      <c r="O175" s="342"/>
      <c r="P175" s="343"/>
    </row>
    <row r="176" spans="1:16" ht="18" customHeight="1" x14ac:dyDescent="0.35">
      <c r="A176" s="48" t="s">
        <v>82</v>
      </c>
      <c r="B176" s="76" t="s">
        <v>108</v>
      </c>
      <c r="C176" s="81">
        <f t="shared" si="96"/>
        <v>224700000</v>
      </c>
      <c r="D176" s="73">
        <v>214000000</v>
      </c>
      <c r="E176" s="73">
        <v>10700000</v>
      </c>
      <c r="F176" s="73"/>
      <c r="G176" s="73"/>
      <c r="H176" s="73"/>
      <c r="I176" s="49"/>
      <c r="J176" s="49"/>
      <c r="K176" s="49"/>
      <c r="L176" s="81">
        <f t="shared" si="95"/>
        <v>224700000</v>
      </c>
      <c r="M176" s="81">
        <f t="shared" si="93"/>
        <v>214000000</v>
      </c>
      <c r="N176" s="81">
        <f t="shared" si="94"/>
        <v>10700000</v>
      </c>
      <c r="O176" s="342"/>
      <c r="P176" s="94"/>
    </row>
    <row r="177" spans="1:16" ht="18" customHeight="1" x14ac:dyDescent="0.35">
      <c r="A177" s="48" t="s">
        <v>82</v>
      </c>
      <c r="B177" s="53" t="s">
        <v>87</v>
      </c>
      <c r="C177" s="81">
        <f t="shared" si="96"/>
        <v>264700000</v>
      </c>
      <c r="D177" s="73">
        <v>252000000</v>
      </c>
      <c r="E177" s="73">
        <v>12700000</v>
      </c>
      <c r="F177" s="73"/>
      <c r="G177" s="73"/>
      <c r="H177" s="73"/>
      <c r="I177" s="49"/>
      <c r="J177" s="49"/>
      <c r="K177" s="49"/>
      <c r="L177" s="81">
        <f t="shared" si="95"/>
        <v>264700000</v>
      </c>
      <c r="M177" s="81">
        <f t="shared" si="93"/>
        <v>252000000</v>
      </c>
      <c r="N177" s="81">
        <f t="shared" si="94"/>
        <v>12700000</v>
      </c>
      <c r="O177" s="342"/>
      <c r="P177" s="94"/>
    </row>
    <row r="178" spans="1:16" ht="18" customHeight="1" x14ac:dyDescent="0.35">
      <c r="A178" s="48" t="s">
        <v>82</v>
      </c>
      <c r="B178" s="53" t="s">
        <v>94</v>
      </c>
      <c r="C178" s="81">
        <f t="shared" si="96"/>
        <v>244700000</v>
      </c>
      <c r="D178" s="73">
        <v>233000000</v>
      </c>
      <c r="E178" s="73">
        <v>11700000</v>
      </c>
      <c r="F178" s="73"/>
      <c r="G178" s="73"/>
      <c r="H178" s="73"/>
      <c r="I178" s="49"/>
      <c r="J178" s="49"/>
      <c r="K178" s="49"/>
      <c r="L178" s="81">
        <f t="shared" si="95"/>
        <v>244700000</v>
      </c>
      <c r="M178" s="81">
        <f t="shared" si="93"/>
        <v>233000000</v>
      </c>
      <c r="N178" s="81">
        <f t="shared" si="94"/>
        <v>11700000</v>
      </c>
      <c r="O178" s="343"/>
      <c r="P178" s="94"/>
    </row>
    <row r="179" spans="1:16" ht="81" customHeight="1" x14ac:dyDescent="0.35">
      <c r="A179" s="61">
        <v>5</v>
      </c>
      <c r="B179" s="74" t="s">
        <v>43</v>
      </c>
      <c r="C179" s="75">
        <f t="shared" ref="C179:H179" si="97">C180+C183</f>
        <v>285000000</v>
      </c>
      <c r="D179" s="75">
        <f t="shared" si="97"/>
        <v>274000000</v>
      </c>
      <c r="E179" s="75">
        <f t="shared" si="97"/>
        <v>11000000</v>
      </c>
      <c r="F179" s="75">
        <f t="shared" si="97"/>
        <v>170000000</v>
      </c>
      <c r="G179" s="75">
        <f t="shared" si="97"/>
        <v>165000000</v>
      </c>
      <c r="H179" s="75">
        <f t="shared" si="97"/>
        <v>5000000</v>
      </c>
      <c r="I179" s="75"/>
      <c r="J179" s="75"/>
      <c r="K179" s="75"/>
      <c r="L179" s="75">
        <f>L180+L183</f>
        <v>115000000</v>
      </c>
      <c r="M179" s="75">
        <f>M180+M183</f>
        <v>109000000</v>
      </c>
      <c r="N179" s="75">
        <f>N180+N183</f>
        <v>6000000</v>
      </c>
      <c r="O179" s="54"/>
      <c r="P179" s="53"/>
    </row>
    <row r="180" spans="1:16" ht="119.25" customHeight="1" x14ac:dyDescent="0.35">
      <c r="A180" s="48" t="s">
        <v>37</v>
      </c>
      <c r="B180" s="76" t="s">
        <v>167</v>
      </c>
      <c r="C180" s="81">
        <f>C181+C182</f>
        <v>215000000</v>
      </c>
      <c r="D180" s="81">
        <f t="shared" ref="D180:N180" si="98">D181+D182</f>
        <v>204000000</v>
      </c>
      <c r="E180" s="81">
        <f t="shared" si="98"/>
        <v>11000000</v>
      </c>
      <c r="F180" s="81">
        <f t="shared" si="98"/>
        <v>100000000</v>
      </c>
      <c r="G180" s="81">
        <f t="shared" si="98"/>
        <v>95000000</v>
      </c>
      <c r="H180" s="81">
        <f t="shared" si="98"/>
        <v>5000000</v>
      </c>
      <c r="I180" s="81">
        <f t="shared" si="98"/>
        <v>0</v>
      </c>
      <c r="J180" s="81">
        <f t="shared" si="98"/>
        <v>0</v>
      </c>
      <c r="K180" s="81">
        <f t="shared" si="98"/>
        <v>0</v>
      </c>
      <c r="L180" s="81">
        <f t="shared" si="98"/>
        <v>115000000</v>
      </c>
      <c r="M180" s="81">
        <f t="shared" si="98"/>
        <v>109000000</v>
      </c>
      <c r="N180" s="81">
        <f t="shared" si="98"/>
        <v>6000000</v>
      </c>
      <c r="O180" s="54" t="s">
        <v>120</v>
      </c>
      <c r="P180" s="53"/>
    </row>
    <row r="181" spans="1:16" ht="24" customHeight="1" x14ac:dyDescent="0.35">
      <c r="A181" s="48" t="s">
        <v>82</v>
      </c>
      <c r="B181" s="76" t="s">
        <v>113</v>
      </c>
      <c r="C181" s="81">
        <f>SUM(D181:E181)</f>
        <v>100000000</v>
      </c>
      <c r="D181" s="81">
        <v>95000000</v>
      </c>
      <c r="E181" s="81">
        <v>5000000</v>
      </c>
      <c r="F181" s="81">
        <f>SUM(G181:H181)</f>
        <v>100000000</v>
      </c>
      <c r="G181" s="81">
        <f>D181</f>
        <v>95000000</v>
      </c>
      <c r="H181" s="81">
        <f>E181</f>
        <v>5000000</v>
      </c>
      <c r="I181" s="81"/>
      <c r="J181" s="81"/>
      <c r="K181" s="81"/>
      <c r="L181" s="81">
        <f t="shared" ref="L181:L182" si="99">SUM(M181:N181)</f>
        <v>0</v>
      </c>
      <c r="M181" s="81">
        <f>D181-G181</f>
        <v>0</v>
      </c>
      <c r="N181" s="81">
        <f>E181-H181</f>
        <v>0</v>
      </c>
      <c r="O181" s="341" t="s">
        <v>120</v>
      </c>
      <c r="P181" s="53"/>
    </row>
    <row r="182" spans="1:16" ht="24" customHeight="1" x14ac:dyDescent="0.35">
      <c r="A182" s="48" t="s">
        <v>82</v>
      </c>
      <c r="B182" s="76" t="s">
        <v>163</v>
      </c>
      <c r="C182" s="81">
        <f>SUM(D182:E182)</f>
        <v>115000000</v>
      </c>
      <c r="D182" s="81">
        <v>109000000</v>
      </c>
      <c r="E182" s="81">
        <v>6000000</v>
      </c>
      <c r="F182" s="81"/>
      <c r="G182" s="81"/>
      <c r="H182" s="81"/>
      <c r="I182" s="81"/>
      <c r="J182" s="81"/>
      <c r="K182" s="81"/>
      <c r="L182" s="81">
        <f t="shared" si="99"/>
        <v>115000000</v>
      </c>
      <c r="M182" s="81">
        <f>D182-G182</f>
        <v>109000000</v>
      </c>
      <c r="N182" s="81">
        <f>E182-H182</f>
        <v>6000000</v>
      </c>
      <c r="O182" s="343"/>
      <c r="P182" s="53"/>
    </row>
    <row r="183" spans="1:16" ht="73.5" customHeight="1" x14ac:dyDescent="0.35">
      <c r="A183" s="48" t="s">
        <v>37</v>
      </c>
      <c r="B183" s="76" t="s">
        <v>45</v>
      </c>
      <c r="C183" s="49">
        <f>C184</f>
        <v>70000000</v>
      </c>
      <c r="D183" s="49">
        <f t="shared" ref="D183:N183" si="100">D184</f>
        <v>70000000</v>
      </c>
      <c r="E183" s="49">
        <f t="shared" si="100"/>
        <v>0</v>
      </c>
      <c r="F183" s="49">
        <f t="shared" si="100"/>
        <v>70000000</v>
      </c>
      <c r="G183" s="49">
        <f t="shared" si="100"/>
        <v>70000000</v>
      </c>
      <c r="H183" s="49">
        <f t="shared" si="100"/>
        <v>0</v>
      </c>
      <c r="I183" s="49"/>
      <c r="J183" s="49"/>
      <c r="K183" s="49"/>
      <c r="L183" s="49">
        <f t="shared" si="100"/>
        <v>0</v>
      </c>
      <c r="M183" s="49">
        <f t="shared" si="100"/>
        <v>0</v>
      </c>
      <c r="N183" s="49">
        <f t="shared" si="100"/>
        <v>0</v>
      </c>
      <c r="O183" s="54" t="s">
        <v>120</v>
      </c>
      <c r="P183" s="53"/>
    </row>
    <row r="184" spans="1:16" ht="24.75" customHeight="1" x14ac:dyDescent="0.35">
      <c r="A184" s="48" t="s">
        <v>82</v>
      </c>
      <c r="B184" s="77" t="s">
        <v>96</v>
      </c>
      <c r="C184" s="73">
        <f>SUM(D184)</f>
        <v>70000000</v>
      </c>
      <c r="D184" s="73">
        <f>G184</f>
        <v>70000000</v>
      </c>
      <c r="E184" s="73"/>
      <c r="F184" s="73">
        <f>SUM(G184)</f>
        <v>70000000</v>
      </c>
      <c r="G184" s="73">
        <v>70000000</v>
      </c>
      <c r="H184" s="73"/>
      <c r="I184" s="73"/>
      <c r="J184" s="73"/>
      <c r="K184" s="73"/>
      <c r="L184" s="73">
        <f>M184+N184</f>
        <v>0</v>
      </c>
      <c r="M184" s="73">
        <f>D184-G184</f>
        <v>0</v>
      </c>
      <c r="N184" s="73"/>
      <c r="O184" s="54" t="s">
        <v>120</v>
      </c>
      <c r="P184" s="53"/>
    </row>
    <row r="185" spans="1:16" s="58" customFormat="1" ht="49.5" customHeight="1" x14ac:dyDescent="0.35">
      <c r="A185" s="193" t="s">
        <v>245</v>
      </c>
      <c r="B185" s="191" t="s">
        <v>246</v>
      </c>
      <c r="C185" s="181">
        <f>C186+C188</f>
        <v>17030702000</v>
      </c>
      <c r="D185" s="181">
        <f t="shared" ref="D185:N185" si="101">D186+D188</f>
        <v>15764543000</v>
      </c>
      <c r="E185" s="181">
        <f t="shared" si="101"/>
        <v>1266159000</v>
      </c>
      <c r="F185" s="181">
        <f t="shared" si="101"/>
        <v>16165702000</v>
      </c>
      <c r="G185" s="181">
        <f t="shared" si="101"/>
        <v>14899543000</v>
      </c>
      <c r="H185" s="181">
        <f t="shared" si="101"/>
        <v>1266159000</v>
      </c>
      <c r="I185" s="181">
        <f t="shared" si="101"/>
        <v>0</v>
      </c>
      <c r="J185" s="181">
        <f t="shared" si="101"/>
        <v>0</v>
      </c>
      <c r="K185" s="181">
        <f t="shared" si="101"/>
        <v>0</v>
      </c>
      <c r="L185" s="181">
        <f t="shared" si="101"/>
        <v>865000000</v>
      </c>
      <c r="M185" s="181">
        <f t="shared" si="101"/>
        <v>865000000</v>
      </c>
      <c r="N185" s="181">
        <f t="shared" si="101"/>
        <v>0</v>
      </c>
      <c r="O185" s="182"/>
      <c r="P185" s="183"/>
    </row>
    <row r="186" spans="1:16" s="58" customFormat="1" ht="38.25" customHeight="1" x14ac:dyDescent="0.35">
      <c r="A186" s="83" t="s">
        <v>34</v>
      </c>
      <c r="B186" s="184" t="s">
        <v>33</v>
      </c>
      <c r="C186" s="70">
        <f>C187</f>
        <v>16056163000</v>
      </c>
      <c r="D186" s="70">
        <f t="shared" ref="D186:N186" si="102">D187</f>
        <v>15764543000</v>
      </c>
      <c r="E186" s="70">
        <f t="shared" si="102"/>
        <v>291620000</v>
      </c>
      <c r="F186" s="70">
        <f t="shared" si="102"/>
        <v>15191163000</v>
      </c>
      <c r="G186" s="70">
        <f t="shared" si="102"/>
        <v>14899543000</v>
      </c>
      <c r="H186" s="70">
        <f t="shared" si="102"/>
        <v>291620000</v>
      </c>
      <c r="I186" s="70">
        <f t="shared" si="102"/>
        <v>0</v>
      </c>
      <c r="J186" s="70">
        <f t="shared" si="102"/>
        <v>0</v>
      </c>
      <c r="K186" s="70">
        <f t="shared" si="102"/>
        <v>0</v>
      </c>
      <c r="L186" s="70">
        <f t="shared" si="102"/>
        <v>865000000</v>
      </c>
      <c r="M186" s="70">
        <f t="shared" si="102"/>
        <v>865000000</v>
      </c>
      <c r="N186" s="70">
        <f t="shared" si="102"/>
        <v>0</v>
      </c>
      <c r="O186" s="69"/>
      <c r="P186" s="185"/>
    </row>
    <row r="187" spans="1:16" ht="73.5" x14ac:dyDescent="0.35">
      <c r="A187" s="48">
        <v>1</v>
      </c>
      <c r="B187" s="76" t="s">
        <v>247</v>
      </c>
      <c r="C187" s="73">
        <f>D187+E187</f>
        <v>16056163000</v>
      </c>
      <c r="D187" s="73">
        <v>15764543000</v>
      </c>
      <c r="E187" s="73">
        <f>80362000+1185797000-E189</f>
        <v>291620000</v>
      </c>
      <c r="F187" s="73">
        <f>G187+H187</f>
        <v>15191163000</v>
      </c>
      <c r="G187" s="73">
        <f>15764543000-250000000-615000000</f>
        <v>14899543000</v>
      </c>
      <c r="H187" s="73">
        <f>80362000+1185797000-H189</f>
        <v>291620000</v>
      </c>
      <c r="I187" s="73"/>
      <c r="J187" s="73"/>
      <c r="K187" s="73"/>
      <c r="L187" s="73">
        <f>M187+N187</f>
        <v>865000000</v>
      </c>
      <c r="M187" s="73">
        <f>D187-G187+J187</f>
        <v>865000000</v>
      </c>
      <c r="N187" s="73">
        <f>E187-H187+K187</f>
        <v>0</v>
      </c>
      <c r="O187" s="54" t="s">
        <v>55</v>
      </c>
      <c r="P187" s="53"/>
    </row>
    <row r="188" spans="1:16" s="58" customFormat="1" ht="27.75" customHeight="1" x14ac:dyDescent="0.35">
      <c r="A188" s="83" t="s">
        <v>72</v>
      </c>
      <c r="B188" s="184" t="s">
        <v>250</v>
      </c>
      <c r="C188" s="70">
        <f>C189</f>
        <v>974539000</v>
      </c>
      <c r="D188" s="70">
        <f t="shared" ref="D188" si="103">D189</f>
        <v>0</v>
      </c>
      <c r="E188" s="70">
        <f t="shared" ref="E188" si="104">E189</f>
        <v>974539000</v>
      </c>
      <c r="F188" s="70">
        <f t="shared" ref="F188" si="105">F189</f>
        <v>974539000</v>
      </c>
      <c r="G188" s="70">
        <f t="shared" ref="G188" si="106">G189</f>
        <v>0</v>
      </c>
      <c r="H188" s="70">
        <f t="shared" ref="H188" si="107">H189</f>
        <v>974539000</v>
      </c>
      <c r="I188" s="70"/>
      <c r="J188" s="70"/>
      <c r="K188" s="70"/>
      <c r="L188" s="70"/>
      <c r="M188" s="70"/>
      <c r="N188" s="70"/>
      <c r="O188" s="69"/>
      <c r="P188" s="185"/>
    </row>
    <row r="189" spans="1:16" ht="73.5" x14ac:dyDescent="0.35">
      <c r="A189" s="48">
        <v>1</v>
      </c>
      <c r="B189" s="77" t="s">
        <v>247</v>
      </c>
      <c r="C189" s="73">
        <f>D189+E189</f>
        <v>974539000</v>
      </c>
      <c r="D189" s="73"/>
      <c r="E189" s="73">
        <v>974539000</v>
      </c>
      <c r="F189" s="73">
        <f>G189+H189</f>
        <v>974539000</v>
      </c>
      <c r="G189" s="73"/>
      <c r="H189" s="73">
        <f>E189</f>
        <v>974539000</v>
      </c>
      <c r="I189" s="73"/>
      <c r="J189" s="73"/>
      <c r="K189" s="73"/>
      <c r="L189" s="73"/>
      <c r="M189" s="73"/>
      <c r="N189" s="73"/>
      <c r="O189" s="54" t="s">
        <v>55</v>
      </c>
      <c r="P189" s="53"/>
    </row>
    <row r="190" spans="1:16" s="58" customFormat="1" ht="27.75" customHeight="1" x14ac:dyDescent="0.35">
      <c r="A190" s="84" t="s">
        <v>22</v>
      </c>
      <c r="B190" s="91" t="s">
        <v>138</v>
      </c>
      <c r="C190" s="85"/>
      <c r="D190" s="85"/>
      <c r="E190" s="85"/>
      <c r="F190" s="84"/>
      <c r="G190" s="84"/>
      <c r="H190" s="84"/>
      <c r="I190" s="93">
        <f>I191+I198</f>
        <v>34937541893</v>
      </c>
      <c r="J190" s="93">
        <f t="shared" ref="J190:N190" si="108">J191+J198</f>
        <v>33469582893</v>
      </c>
      <c r="K190" s="93">
        <f t="shared" si="108"/>
        <v>1467959000</v>
      </c>
      <c r="L190" s="93">
        <f t="shared" si="108"/>
        <v>34937541893</v>
      </c>
      <c r="M190" s="93">
        <f t="shared" si="108"/>
        <v>33469582893</v>
      </c>
      <c r="N190" s="93">
        <f t="shared" si="108"/>
        <v>1467959000</v>
      </c>
      <c r="O190" s="86"/>
      <c r="P190" s="85"/>
    </row>
    <row r="191" spans="1:16" s="58" customFormat="1" ht="23.25" customHeight="1" x14ac:dyDescent="0.35">
      <c r="A191" s="186" t="s">
        <v>248</v>
      </c>
      <c r="B191" s="187" t="s">
        <v>244</v>
      </c>
      <c r="C191" s="187"/>
      <c r="D191" s="187"/>
      <c r="E191" s="187"/>
      <c r="F191" s="186"/>
      <c r="G191" s="186"/>
      <c r="H191" s="186"/>
      <c r="I191" s="188">
        <f>I192+I195</f>
        <v>18771839893</v>
      </c>
      <c r="J191" s="188">
        <f t="shared" ref="J191:N191" si="109">J192+J195</f>
        <v>18570039893</v>
      </c>
      <c r="K191" s="188">
        <f t="shared" si="109"/>
        <v>201800000</v>
      </c>
      <c r="L191" s="188">
        <f t="shared" si="109"/>
        <v>18771839893</v>
      </c>
      <c r="M191" s="188">
        <f t="shared" si="109"/>
        <v>18570039893</v>
      </c>
      <c r="N191" s="188">
        <f t="shared" si="109"/>
        <v>201800000</v>
      </c>
      <c r="O191" s="189"/>
      <c r="P191" s="187"/>
    </row>
    <row r="192" spans="1:16" ht="28.5" customHeight="1" x14ac:dyDescent="0.35">
      <c r="A192" s="48">
        <v>1</v>
      </c>
      <c r="B192" s="54" t="s">
        <v>8</v>
      </c>
      <c r="C192" s="54"/>
      <c r="D192" s="54"/>
      <c r="E192" s="54"/>
      <c r="F192" s="54"/>
      <c r="G192" s="54"/>
      <c r="H192" s="54"/>
      <c r="I192" s="190">
        <f>I193</f>
        <v>13485319893</v>
      </c>
      <c r="J192" s="190">
        <f t="shared" ref="J192:N193" si="110">J193</f>
        <v>13424819893</v>
      </c>
      <c r="K192" s="190">
        <f t="shared" si="110"/>
        <v>60500000</v>
      </c>
      <c r="L192" s="190">
        <f t="shared" si="110"/>
        <v>13485319893</v>
      </c>
      <c r="M192" s="190">
        <f t="shared" si="110"/>
        <v>13424819893</v>
      </c>
      <c r="N192" s="190">
        <f t="shared" si="110"/>
        <v>60500000</v>
      </c>
      <c r="O192" s="54"/>
      <c r="P192" s="54"/>
    </row>
    <row r="193" spans="1:16" ht="81.75" customHeight="1" x14ac:dyDescent="0.35">
      <c r="A193" s="63">
        <v>1</v>
      </c>
      <c r="B193" s="76" t="s">
        <v>106</v>
      </c>
      <c r="C193" s="87"/>
      <c r="D193" s="87"/>
      <c r="E193" s="87"/>
      <c r="F193" s="63"/>
      <c r="G193" s="63"/>
      <c r="H193" s="63"/>
      <c r="I193" s="49">
        <f>I194</f>
        <v>13485319893</v>
      </c>
      <c r="J193" s="49">
        <f t="shared" si="110"/>
        <v>13424819893</v>
      </c>
      <c r="K193" s="49">
        <f t="shared" si="110"/>
        <v>60500000</v>
      </c>
      <c r="L193" s="49">
        <f t="shared" si="110"/>
        <v>13485319893</v>
      </c>
      <c r="M193" s="49">
        <f t="shared" si="110"/>
        <v>13424819893</v>
      </c>
      <c r="N193" s="49">
        <f t="shared" si="110"/>
        <v>60500000</v>
      </c>
      <c r="O193" s="88"/>
      <c r="P193" s="87"/>
    </row>
    <row r="194" spans="1:16" ht="62.25" customHeight="1" x14ac:dyDescent="0.35">
      <c r="A194" s="63" t="s">
        <v>37</v>
      </c>
      <c r="B194" s="76" t="s">
        <v>107</v>
      </c>
      <c r="C194" s="87"/>
      <c r="D194" s="87"/>
      <c r="E194" s="87"/>
      <c r="F194" s="63"/>
      <c r="G194" s="63"/>
      <c r="H194" s="63"/>
      <c r="I194" s="49">
        <f>J194+K194</f>
        <v>13485319893</v>
      </c>
      <c r="J194" s="49">
        <f>G69-J69</f>
        <v>13424819893</v>
      </c>
      <c r="K194" s="49">
        <f>H69-K69</f>
        <v>60500000</v>
      </c>
      <c r="L194" s="49">
        <f>C194-F194+I194</f>
        <v>13485319893</v>
      </c>
      <c r="M194" s="49">
        <f>D194-G194+J194</f>
        <v>13424819893</v>
      </c>
      <c r="N194" s="49">
        <f>E194-H194+K194</f>
        <v>60500000</v>
      </c>
      <c r="O194" s="88"/>
      <c r="P194" s="53"/>
    </row>
    <row r="195" spans="1:16" ht="24" customHeight="1" x14ac:dyDescent="0.35">
      <c r="A195" s="48">
        <v>2</v>
      </c>
      <c r="B195" s="54" t="s">
        <v>23</v>
      </c>
      <c r="C195" s="54"/>
      <c r="D195" s="54"/>
      <c r="E195" s="54"/>
      <c r="F195" s="54"/>
      <c r="G195" s="54"/>
      <c r="H195" s="54"/>
      <c r="I195" s="190">
        <f>I196</f>
        <v>5286520000</v>
      </c>
      <c r="J195" s="190">
        <f t="shared" ref="J195:N196" si="111">J196</f>
        <v>5145220000</v>
      </c>
      <c r="K195" s="190">
        <f t="shared" si="111"/>
        <v>141300000</v>
      </c>
      <c r="L195" s="190">
        <f t="shared" si="111"/>
        <v>5286520000</v>
      </c>
      <c r="M195" s="190">
        <f t="shared" si="111"/>
        <v>5145220000</v>
      </c>
      <c r="N195" s="190">
        <f t="shared" si="111"/>
        <v>141300000</v>
      </c>
      <c r="O195" s="54"/>
      <c r="P195" s="54"/>
    </row>
    <row r="196" spans="1:16" ht="81.75" customHeight="1" x14ac:dyDescent="0.35">
      <c r="A196" s="63">
        <v>1</v>
      </c>
      <c r="B196" s="74" t="s">
        <v>106</v>
      </c>
      <c r="C196" s="87"/>
      <c r="D196" s="87"/>
      <c r="E196" s="87"/>
      <c r="F196" s="63"/>
      <c r="G196" s="63"/>
      <c r="H196" s="63"/>
      <c r="I196" s="72">
        <f>I197</f>
        <v>5286520000</v>
      </c>
      <c r="J196" s="72">
        <f t="shared" si="111"/>
        <v>5145220000</v>
      </c>
      <c r="K196" s="72">
        <f t="shared" si="111"/>
        <v>141300000</v>
      </c>
      <c r="L196" s="72">
        <f t="shared" si="111"/>
        <v>5286520000</v>
      </c>
      <c r="M196" s="72">
        <f t="shared" si="111"/>
        <v>5145220000</v>
      </c>
      <c r="N196" s="72">
        <f t="shared" si="111"/>
        <v>141300000</v>
      </c>
      <c r="O196" s="88"/>
      <c r="P196" s="87"/>
    </row>
    <row r="197" spans="1:16" ht="63" customHeight="1" x14ac:dyDescent="0.35">
      <c r="A197" s="63" t="s">
        <v>37</v>
      </c>
      <c r="B197" s="76" t="s">
        <v>107</v>
      </c>
      <c r="C197" s="87"/>
      <c r="D197" s="87"/>
      <c r="E197" s="87"/>
      <c r="F197" s="63"/>
      <c r="G197" s="63"/>
      <c r="H197" s="63"/>
      <c r="I197" s="49">
        <f>J197+K197</f>
        <v>5286520000</v>
      </c>
      <c r="J197" s="49">
        <f>G126</f>
        <v>5145220000</v>
      </c>
      <c r="K197" s="49">
        <f>H126</f>
        <v>141300000</v>
      </c>
      <c r="L197" s="49">
        <f t="shared" ref="L197:N197" si="112">C197-F197+I197</f>
        <v>5286520000</v>
      </c>
      <c r="M197" s="49">
        <f t="shared" si="112"/>
        <v>5145220000</v>
      </c>
      <c r="N197" s="49">
        <f t="shared" si="112"/>
        <v>141300000</v>
      </c>
      <c r="O197" s="88"/>
      <c r="P197" s="53"/>
    </row>
    <row r="198" spans="1:16" s="58" customFormat="1" ht="48.75" customHeight="1" x14ac:dyDescent="0.35">
      <c r="A198" s="186" t="s">
        <v>249</v>
      </c>
      <c r="B198" s="196" t="s">
        <v>246</v>
      </c>
      <c r="C198" s="187"/>
      <c r="D198" s="187"/>
      <c r="E198" s="187"/>
      <c r="F198" s="186"/>
      <c r="G198" s="186"/>
      <c r="H198" s="186"/>
      <c r="I198" s="195">
        <f>I199+I200</f>
        <v>16165702000</v>
      </c>
      <c r="J198" s="195">
        <f t="shared" ref="J198:N198" si="113">J199+J200</f>
        <v>14899543000</v>
      </c>
      <c r="K198" s="195">
        <f t="shared" si="113"/>
        <v>1266159000</v>
      </c>
      <c r="L198" s="195">
        <f t="shared" si="113"/>
        <v>16165702000</v>
      </c>
      <c r="M198" s="195">
        <f t="shared" si="113"/>
        <v>14899543000</v>
      </c>
      <c r="N198" s="195">
        <f t="shared" si="113"/>
        <v>1266159000</v>
      </c>
      <c r="O198" s="189"/>
      <c r="P198" s="187"/>
    </row>
    <row r="199" spans="1:16" ht="30" customHeight="1" x14ac:dyDescent="0.35">
      <c r="A199" s="63">
        <v>1</v>
      </c>
      <c r="B199" s="192" t="s">
        <v>33</v>
      </c>
      <c r="C199" s="87"/>
      <c r="D199" s="87"/>
      <c r="E199" s="87"/>
      <c r="F199" s="63"/>
      <c r="G199" s="63"/>
      <c r="H199" s="63"/>
      <c r="I199" s="190">
        <f>J199+K199</f>
        <v>15191163000</v>
      </c>
      <c r="J199" s="190">
        <f>G187</f>
        <v>14899543000</v>
      </c>
      <c r="K199" s="190">
        <f>H187</f>
        <v>291620000</v>
      </c>
      <c r="L199" s="190">
        <f>M199+N199</f>
        <v>15191163000</v>
      </c>
      <c r="M199" s="190">
        <f>J199</f>
        <v>14899543000</v>
      </c>
      <c r="N199" s="190">
        <f>K199</f>
        <v>291620000</v>
      </c>
      <c r="O199" s="88"/>
      <c r="P199" s="87"/>
    </row>
    <row r="200" spans="1:16" ht="24" customHeight="1" x14ac:dyDescent="0.35">
      <c r="A200" s="48">
        <v>2</v>
      </c>
      <c r="B200" s="54" t="s">
        <v>23</v>
      </c>
      <c r="C200" s="87"/>
      <c r="D200" s="87"/>
      <c r="E200" s="87"/>
      <c r="F200" s="63"/>
      <c r="G200" s="63"/>
      <c r="H200" s="63"/>
      <c r="I200" s="190">
        <f>J200+K200</f>
        <v>974539000</v>
      </c>
      <c r="J200" s="190">
        <v>0</v>
      </c>
      <c r="K200" s="190">
        <f>E189</f>
        <v>974539000</v>
      </c>
      <c r="L200" s="190">
        <f>M200+N200</f>
        <v>974539000</v>
      </c>
      <c r="M200" s="190">
        <v>0</v>
      </c>
      <c r="N200" s="190">
        <f>K200</f>
        <v>974539000</v>
      </c>
      <c r="O200" s="88"/>
      <c r="P200" s="87"/>
    </row>
    <row r="205" spans="1:16" x14ac:dyDescent="0.35">
      <c r="I205" s="197"/>
      <c r="J205" s="197"/>
      <c r="K205" s="197"/>
    </row>
  </sheetData>
  <mergeCells count="37">
    <mergeCell ref="O161:O166"/>
    <mergeCell ref="O168:O178"/>
    <mergeCell ref="P168:P175"/>
    <mergeCell ref="O181:O182"/>
    <mergeCell ref="O46:O55"/>
    <mergeCell ref="P94:P100"/>
    <mergeCell ref="O95:O100"/>
    <mergeCell ref="O129:O134"/>
    <mergeCell ref="P129:P134"/>
    <mergeCell ref="O137:O146"/>
    <mergeCell ref="O149:O158"/>
    <mergeCell ref="P149:P153"/>
    <mergeCell ref="O89:O90"/>
    <mergeCell ref="P89:P90"/>
    <mergeCell ref="O72:O77"/>
    <mergeCell ref="O57:O64"/>
    <mergeCell ref="O18:O19"/>
    <mergeCell ref="P18:P19"/>
    <mergeCell ref="P72:P77"/>
    <mergeCell ref="O80:O86"/>
    <mergeCell ref="P80:P86"/>
    <mergeCell ref="P57:P64"/>
    <mergeCell ref="A2:P2"/>
    <mergeCell ref="A3:P3"/>
    <mergeCell ref="A5:A7"/>
    <mergeCell ref="B5:B7"/>
    <mergeCell ref="C5:E5"/>
    <mergeCell ref="F5:K5"/>
    <mergeCell ref="L5:N5"/>
    <mergeCell ref="O5:O7"/>
    <mergeCell ref="P5:P7"/>
    <mergeCell ref="C6:C7"/>
    <mergeCell ref="D6:E6"/>
    <mergeCell ref="F6:H6"/>
    <mergeCell ref="I6:K6"/>
    <mergeCell ref="L6:L7"/>
    <mergeCell ref="M6:N6"/>
  </mergeCells>
  <pageMargins left="0.47" right="0.41" top="0.52" bottom="0.38" header="0.3" footer="0.3"/>
  <pageSetup paperSize="9" scale="81" firstPageNumber="13" orientation="landscape" useFirstPageNumber="1" verticalDpi="0" r:id="rId1"/>
  <headerFooter>
    <oddFooter>&amp;C&amp;P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V191"/>
  <sheetViews>
    <sheetView topLeftCell="A5" workbookViewId="0">
      <pane ySplit="4" topLeftCell="A9" activePane="bottomLeft" state="frozen"/>
      <selection activeCell="S79" sqref="S79"/>
      <selection pane="bottomLeft" activeCell="S79" sqref="S79"/>
    </sheetView>
  </sheetViews>
  <sheetFormatPr defaultColWidth="9" defaultRowHeight="10.5" x14ac:dyDescent="0.35"/>
  <cols>
    <col min="1" max="1" width="4.25" style="59" customWidth="1"/>
    <col min="2" max="2" width="18.25" style="50" customWidth="1"/>
    <col min="3" max="4" width="10.08203125" style="50" customWidth="1"/>
    <col min="5" max="5" width="8.5" style="50" customWidth="1"/>
    <col min="6" max="7" width="10.25" style="59" bestFit="1" customWidth="1"/>
    <col min="8" max="8" width="8.33203125" style="59" bestFit="1" customWidth="1"/>
    <col min="9" max="9" width="10.08203125" style="59" customWidth="1"/>
    <col min="10" max="11" width="10.25" style="59" bestFit="1" customWidth="1"/>
    <col min="12" max="12" width="8.08203125" style="59" customWidth="1"/>
    <col min="13" max="13" width="10.75" style="59" customWidth="1"/>
    <col min="14" max="14" width="10.5" style="59" customWidth="1"/>
    <col min="15" max="15" width="9.33203125" style="59" customWidth="1"/>
    <col min="16" max="17" width="10.25" style="59" customWidth="1"/>
    <col min="18" max="18" width="9.75" style="59" customWidth="1"/>
    <col min="19" max="19" width="9.08203125" style="60" customWidth="1"/>
    <col min="20" max="20" width="28.83203125" style="50" hidden="1" customWidth="1"/>
    <col min="21" max="16384" width="9" style="50"/>
  </cols>
  <sheetData>
    <row r="1" spans="1:22" s="157" customFormat="1" ht="21.75" customHeight="1" x14ac:dyDescent="0.35">
      <c r="A1" s="156"/>
      <c r="F1" s="156"/>
      <c r="G1" s="156"/>
      <c r="H1" s="156"/>
      <c r="I1" s="156"/>
      <c r="J1" s="156"/>
      <c r="K1" s="156"/>
      <c r="L1" s="156"/>
      <c r="M1" s="156"/>
      <c r="N1" s="156"/>
      <c r="O1" s="156"/>
      <c r="P1" s="156"/>
      <c r="Q1" s="156"/>
      <c r="R1" s="150"/>
      <c r="S1" s="158"/>
      <c r="T1" s="113" t="s">
        <v>170</v>
      </c>
    </row>
    <row r="2" spans="1:22" s="157" customFormat="1" ht="21" customHeight="1" x14ac:dyDescent="0.35">
      <c r="A2" s="349" t="s">
        <v>168</v>
      </c>
      <c r="B2" s="349"/>
      <c r="C2" s="349"/>
      <c r="D2" s="349"/>
      <c r="E2" s="349"/>
      <c r="F2" s="349"/>
      <c r="G2" s="349"/>
      <c r="H2" s="349"/>
      <c r="I2" s="349"/>
      <c r="J2" s="349"/>
      <c r="K2" s="349"/>
      <c r="L2" s="349"/>
      <c r="M2" s="349"/>
      <c r="N2" s="349"/>
      <c r="O2" s="349"/>
      <c r="P2" s="349"/>
      <c r="Q2" s="349"/>
      <c r="R2" s="349"/>
      <c r="S2" s="349"/>
      <c r="T2" s="349"/>
    </row>
    <row r="3" spans="1:22" s="157" customFormat="1" ht="18" customHeight="1" x14ac:dyDescent="0.35">
      <c r="A3" s="350" t="str">
        <f>'Biểu đc DA cũ'!A3:P3</f>
        <v>(Kèm theo Tờ trình số:         /TTr-UBND ngày        tháng 10 năm 2024 của UBND huyện Pác Nặm)</v>
      </c>
      <c r="B3" s="350"/>
      <c r="C3" s="350"/>
      <c r="D3" s="350"/>
      <c r="E3" s="350"/>
      <c r="F3" s="350"/>
      <c r="G3" s="350"/>
      <c r="H3" s="350"/>
      <c r="I3" s="350"/>
      <c r="J3" s="350"/>
      <c r="K3" s="350"/>
      <c r="L3" s="350"/>
      <c r="M3" s="350"/>
      <c r="N3" s="350"/>
      <c r="O3" s="350"/>
      <c r="P3" s="350"/>
      <c r="Q3" s="350"/>
      <c r="R3" s="350"/>
      <c r="S3" s="350"/>
      <c r="T3" s="350"/>
    </row>
    <row r="4" spans="1:22" s="157" customFormat="1" ht="22.5" customHeight="1" x14ac:dyDescent="0.35">
      <c r="A4" s="156"/>
      <c r="F4" s="156"/>
      <c r="G4" s="156"/>
      <c r="H4" s="156"/>
      <c r="I4" s="156"/>
      <c r="J4" s="159"/>
      <c r="K4" s="156"/>
      <c r="L4" s="156"/>
      <c r="M4" s="156"/>
      <c r="N4" s="156"/>
      <c r="O4" s="156"/>
      <c r="S4" s="158"/>
      <c r="T4" s="160" t="s">
        <v>24</v>
      </c>
      <c r="U4" s="161"/>
      <c r="V4" s="161"/>
    </row>
    <row r="5" spans="1:22" ht="18.75" customHeight="1" x14ac:dyDescent="0.35">
      <c r="A5" s="329" t="s">
        <v>100</v>
      </c>
      <c r="B5" s="329" t="s">
        <v>1</v>
      </c>
      <c r="C5" s="329" t="s">
        <v>5</v>
      </c>
      <c r="D5" s="329"/>
      <c r="E5" s="329"/>
      <c r="F5" s="330" t="s">
        <v>2</v>
      </c>
      <c r="G5" s="331"/>
      <c r="H5" s="331"/>
      <c r="I5" s="331"/>
      <c r="J5" s="331"/>
      <c r="K5" s="331"/>
      <c r="L5" s="331"/>
      <c r="M5" s="331"/>
      <c r="N5" s="331"/>
      <c r="O5" s="348"/>
      <c r="P5" s="329" t="s">
        <v>137</v>
      </c>
      <c r="Q5" s="329"/>
      <c r="R5" s="329"/>
      <c r="S5" s="329" t="s">
        <v>109</v>
      </c>
      <c r="T5" s="329" t="s">
        <v>110</v>
      </c>
    </row>
    <row r="6" spans="1:22" ht="18.75" customHeight="1" x14ac:dyDescent="0.35">
      <c r="A6" s="329"/>
      <c r="B6" s="329"/>
      <c r="C6" s="329" t="s">
        <v>9</v>
      </c>
      <c r="D6" s="344" t="s">
        <v>10</v>
      </c>
      <c r="E6" s="345"/>
      <c r="F6" s="344" t="s">
        <v>260</v>
      </c>
      <c r="G6" s="351"/>
      <c r="H6" s="345"/>
      <c r="I6" s="330" t="s">
        <v>257</v>
      </c>
      <c r="J6" s="331"/>
      <c r="K6" s="331"/>
      <c r="L6" s="331"/>
      <c r="M6" s="331"/>
      <c r="N6" s="331"/>
      <c r="O6" s="348"/>
      <c r="P6" s="329" t="s">
        <v>9</v>
      </c>
      <c r="Q6" s="329" t="s">
        <v>10</v>
      </c>
      <c r="R6" s="329"/>
      <c r="S6" s="329"/>
      <c r="T6" s="329"/>
    </row>
    <row r="7" spans="1:22" ht="18.75" customHeight="1" x14ac:dyDescent="0.35">
      <c r="A7" s="329"/>
      <c r="B7" s="329"/>
      <c r="C7" s="329"/>
      <c r="D7" s="346"/>
      <c r="E7" s="347"/>
      <c r="F7" s="330" t="s">
        <v>264</v>
      </c>
      <c r="G7" s="331"/>
      <c r="H7" s="348"/>
      <c r="I7" s="352" t="s">
        <v>259</v>
      </c>
      <c r="J7" s="330" t="s">
        <v>258</v>
      </c>
      <c r="K7" s="331"/>
      <c r="L7" s="348"/>
      <c r="M7" s="330" t="s">
        <v>265</v>
      </c>
      <c r="N7" s="331"/>
      <c r="O7" s="348"/>
      <c r="P7" s="329"/>
      <c r="Q7" s="61"/>
      <c r="R7" s="61"/>
      <c r="S7" s="329"/>
      <c r="T7" s="329"/>
    </row>
    <row r="8" spans="1:22" ht="18.75" customHeight="1" x14ac:dyDescent="0.35">
      <c r="A8" s="329"/>
      <c r="B8" s="329"/>
      <c r="C8" s="329"/>
      <c r="D8" s="61" t="s">
        <v>11</v>
      </c>
      <c r="E8" s="61" t="s">
        <v>12</v>
      </c>
      <c r="F8" s="61" t="s">
        <v>9</v>
      </c>
      <c r="G8" s="61" t="s">
        <v>11</v>
      </c>
      <c r="H8" s="61" t="s">
        <v>12</v>
      </c>
      <c r="I8" s="353"/>
      <c r="J8" s="61" t="s">
        <v>9</v>
      </c>
      <c r="K8" s="61" t="s">
        <v>11</v>
      </c>
      <c r="L8" s="61" t="s">
        <v>12</v>
      </c>
      <c r="M8" s="61" t="s">
        <v>9</v>
      </c>
      <c r="N8" s="61" t="s">
        <v>11</v>
      </c>
      <c r="O8" s="61" t="s">
        <v>12</v>
      </c>
      <c r="P8" s="329"/>
      <c r="Q8" s="61" t="s">
        <v>11</v>
      </c>
      <c r="R8" s="61" t="s">
        <v>12</v>
      </c>
      <c r="S8" s="329"/>
      <c r="T8" s="329"/>
    </row>
    <row r="9" spans="1:22" s="98" customFormat="1" ht="18.75" customHeight="1" x14ac:dyDescent="0.35">
      <c r="A9" s="151" t="s">
        <v>7</v>
      </c>
      <c r="B9" s="151" t="s">
        <v>22</v>
      </c>
      <c r="C9" s="152" t="s">
        <v>222</v>
      </c>
      <c r="D9" s="152">
        <v>2</v>
      </c>
      <c r="E9" s="152">
        <v>3</v>
      </c>
      <c r="F9" s="153" t="s">
        <v>223</v>
      </c>
      <c r="G9" s="154">
        <v>5</v>
      </c>
      <c r="H9" s="154">
        <v>6</v>
      </c>
      <c r="I9" s="154">
        <v>7</v>
      </c>
      <c r="J9" s="154" t="s">
        <v>261</v>
      </c>
      <c r="K9" s="154">
        <v>9</v>
      </c>
      <c r="L9" s="154">
        <v>10</v>
      </c>
      <c r="M9" s="154" t="s">
        <v>262</v>
      </c>
      <c r="N9" s="154">
        <v>12</v>
      </c>
      <c r="O9" s="154">
        <v>13</v>
      </c>
      <c r="P9" s="154" t="s">
        <v>263</v>
      </c>
      <c r="Q9" s="154">
        <v>15</v>
      </c>
      <c r="R9" s="154">
        <v>16</v>
      </c>
      <c r="S9" s="154">
        <v>17</v>
      </c>
      <c r="T9" s="154">
        <v>18</v>
      </c>
    </row>
    <row r="10" spans="1:22" s="58" customFormat="1" ht="26.25" customHeight="1" x14ac:dyDescent="0.35">
      <c r="A10" s="64"/>
      <c r="B10" s="61" t="s">
        <v>136</v>
      </c>
      <c r="C10" s="65">
        <f>C11</f>
        <v>65109142580</v>
      </c>
      <c r="D10" s="65">
        <f t="shared" ref="D10:R10" si="0">D11</f>
        <v>64607736968</v>
      </c>
      <c r="E10" s="65">
        <f t="shared" si="0"/>
        <v>501405612</v>
      </c>
      <c r="F10" s="65">
        <f t="shared" si="0"/>
        <v>30012839917</v>
      </c>
      <c r="G10" s="65">
        <f t="shared" si="0"/>
        <v>29841539917</v>
      </c>
      <c r="H10" s="65">
        <f t="shared" si="0"/>
        <v>171300000</v>
      </c>
      <c r="I10" s="65">
        <f t="shared" si="0"/>
        <v>30012839917</v>
      </c>
      <c r="J10" s="65">
        <f t="shared" si="0"/>
        <v>14909109857</v>
      </c>
      <c r="K10" s="65">
        <f t="shared" si="0"/>
        <v>14909109857</v>
      </c>
      <c r="L10" s="65">
        <f t="shared" si="0"/>
        <v>0</v>
      </c>
      <c r="M10" s="205">
        <f t="shared" si="0"/>
        <v>15103730060</v>
      </c>
      <c r="N10" s="65">
        <f t="shared" si="0"/>
        <v>14932430060</v>
      </c>
      <c r="O10" s="65">
        <f t="shared" si="0"/>
        <v>171300000</v>
      </c>
      <c r="P10" s="65">
        <f t="shared" si="0"/>
        <v>50005412520</v>
      </c>
      <c r="Q10" s="65">
        <f t="shared" si="0"/>
        <v>49675306908</v>
      </c>
      <c r="R10" s="65">
        <f t="shared" si="0"/>
        <v>330105612</v>
      </c>
      <c r="S10" s="66"/>
      <c r="T10" s="67"/>
    </row>
    <row r="11" spans="1:22" s="58" customFormat="1" ht="24.75" hidden="1" customHeight="1" x14ac:dyDescent="0.35">
      <c r="A11" s="84" t="s">
        <v>7</v>
      </c>
      <c r="B11" s="89" t="s">
        <v>135</v>
      </c>
      <c r="C11" s="90">
        <f t="shared" ref="C11:R11" si="1">C12+C69+C126</f>
        <v>65109142580</v>
      </c>
      <c r="D11" s="90">
        <f t="shared" si="1"/>
        <v>64607736968</v>
      </c>
      <c r="E11" s="90">
        <f t="shared" si="1"/>
        <v>501405612</v>
      </c>
      <c r="F11" s="90">
        <f t="shared" si="1"/>
        <v>30012839917</v>
      </c>
      <c r="G11" s="90">
        <f t="shared" si="1"/>
        <v>29841539917</v>
      </c>
      <c r="H11" s="90">
        <f t="shared" si="1"/>
        <v>171300000</v>
      </c>
      <c r="I11" s="90">
        <f t="shared" si="1"/>
        <v>30012839917</v>
      </c>
      <c r="J11" s="90">
        <f t="shared" si="1"/>
        <v>14909109857</v>
      </c>
      <c r="K11" s="90">
        <f t="shared" si="1"/>
        <v>14909109857</v>
      </c>
      <c r="L11" s="90">
        <f t="shared" si="1"/>
        <v>0</v>
      </c>
      <c r="M11" s="90">
        <f t="shared" si="1"/>
        <v>15103730060</v>
      </c>
      <c r="N11" s="90">
        <f t="shared" si="1"/>
        <v>14932430060</v>
      </c>
      <c r="O11" s="90">
        <f t="shared" si="1"/>
        <v>171300000</v>
      </c>
      <c r="P11" s="90">
        <f t="shared" si="1"/>
        <v>50005412520</v>
      </c>
      <c r="Q11" s="90">
        <f t="shared" si="1"/>
        <v>49675306908</v>
      </c>
      <c r="R11" s="90">
        <f t="shared" si="1"/>
        <v>330105612</v>
      </c>
      <c r="S11" s="89"/>
      <c r="T11" s="91"/>
    </row>
    <row r="12" spans="1:22" s="58" customFormat="1" ht="27" customHeight="1" x14ac:dyDescent="0.35">
      <c r="A12" s="68" t="s">
        <v>34</v>
      </c>
      <c r="B12" s="69" t="s">
        <v>101</v>
      </c>
      <c r="C12" s="70">
        <f t="shared" ref="C12:R12" si="2">C13+C16+C20+C23+C25+C28+C33+C45+C56+C65</f>
        <v>10686297501</v>
      </c>
      <c r="D12" s="70">
        <f t="shared" si="2"/>
        <v>10559894261</v>
      </c>
      <c r="E12" s="70">
        <f t="shared" si="2"/>
        <v>126403240</v>
      </c>
      <c r="F12" s="70">
        <f t="shared" si="2"/>
        <v>9854953181</v>
      </c>
      <c r="G12" s="70">
        <f t="shared" si="2"/>
        <v>9854953181</v>
      </c>
      <c r="H12" s="70">
        <f t="shared" si="2"/>
        <v>0</v>
      </c>
      <c r="I12" s="70">
        <f t="shared" si="2"/>
        <v>9854953181</v>
      </c>
      <c r="J12" s="70">
        <f t="shared" si="2"/>
        <v>9854953181</v>
      </c>
      <c r="K12" s="70">
        <f t="shared" si="2"/>
        <v>9854953181</v>
      </c>
      <c r="L12" s="70">
        <f t="shared" si="2"/>
        <v>0</v>
      </c>
      <c r="M12" s="70">
        <f t="shared" si="2"/>
        <v>0</v>
      </c>
      <c r="N12" s="70">
        <f t="shared" si="2"/>
        <v>0</v>
      </c>
      <c r="O12" s="70">
        <f t="shared" si="2"/>
        <v>0</v>
      </c>
      <c r="P12" s="70">
        <f t="shared" si="2"/>
        <v>10686297501</v>
      </c>
      <c r="Q12" s="70">
        <f t="shared" si="2"/>
        <v>10559894261</v>
      </c>
      <c r="R12" s="70">
        <f t="shared" si="2"/>
        <v>126403240</v>
      </c>
      <c r="S12" s="70"/>
      <c r="T12" s="70"/>
    </row>
    <row r="13" spans="1:22" s="58" customFormat="1" ht="48" customHeight="1" x14ac:dyDescent="0.35">
      <c r="A13" s="61">
        <v>1</v>
      </c>
      <c r="B13" s="67" t="s">
        <v>35</v>
      </c>
      <c r="C13" s="65">
        <f>C14</f>
        <v>1129490000</v>
      </c>
      <c r="D13" s="65">
        <f t="shared" ref="D13:R14" si="3">D14</f>
        <v>1129490000</v>
      </c>
      <c r="E13" s="65">
        <f t="shared" si="3"/>
        <v>0</v>
      </c>
      <c r="F13" s="65">
        <f t="shared" si="3"/>
        <v>1129490000</v>
      </c>
      <c r="G13" s="65">
        <f t="shared" si="3"/>
        <v>1129490000</v>
      </c>
      <c r="H13" s="65">
        <f t="shared" si="3"/>
        <v>0</v>
      </c>
      <c r="I13" s="65"/>
      <c r="J13" s="65"/>
      <c r="K13" s="65"/>
      <c r="L13" s="65"/>
      <c r="M13" s="65"/>
      <c r="N13" s="65"/>
      <c r="O13" s="65"/>
      <c r="P13" s="65">
        <f t="shared" si="3"/>
        <v>0</v>
      </c>
      <c r="Q13" s="65">
        <f t="shared" si="3"/>
        <v>0</v>
      </c>
      <c r="R13" s="65">
        <f t="shared" si="3"/>
        <v>0</v>
      </c>
      <c r="S13" s="66"/>
      <c r="T13" s="67"/>
    </row>
    <row r="14" spans="1:22" s="45" customFormat="1" ht="51" customHeight="1" x14ac:dyDescent="0.35">
      <c r="A14" s="46" t="s">
        <v>174</v>
      </c>
      <c r="B14" s="52" t="s">
        <v>36</v>
      </c>
      <c r="C14" s="57">
        <f>C15</f>
        <v>1129490000</v>
      </c>
      <c r="D14" s="57">
        <f t="shared" si="3"/>
        <v>1129490000</v>
      </c>
      <c r="E14" s="57">
        <f t="shared" si="3"/>
        <v>0</v>
      </c>
      <c r="F14" s="57">
        <f t="shared" si="3"/>
        <v>1129490000</v>
      </c>
      <c r="G14" s="57">
        <f t="shared" si="3"/>
        <v>1129490000</v>
      </c>
      <c r="H14" s="57">
        <f t="shared" si="3"/>
        <v>0</v>
      </c>
      <c r="I14" s="57"/>
      <c r="J14" s="57"/>
      <c r="K14" s="57"/>
      <c r="L14" s="57"/>
      <c r="M14" s="57"/>
      <c r="N14" s="57"/>
      <c r="O14" s="57"/>
      <c r="P14" s="57">
        <f t="shared" si="3"/>
        <v>0</v>
      </c>
      <c r="Q14" s="57">
        <f t="shared" si="3"/>
        <v>0</v>
      </c>
      <c r="R14" s="57">
        <f t="shared" si="3"/>
        <v>0</v>
      </c>
      <c r="S14" s="55"/>
      <c r="T14" s="52"/>
    </row>
    <row r="15" spans="1:22" ht="81" hidden="1" customHeight="1" x14ac:dyDescent="0.35">
      <c r="A15" s="48" t="s">
        <v>82</v>
      </c>
      <c r="B15" s="53" t="s">
        <v>99</v>
      </c>
      <c r="C15" s="73">
        <v>1129490000</v>
      </c>
      <c r="D15" s="73">
        <v>1129490000</v>
      </c>
      <c r="E15" s="73"/>
      <c r="F15" s="73">
        <f>C15</f>
        <v>1129490000</v>
      </c>
      <c r="G15" s="73">
        <f>D15</f>
        <v>1129490000</v>
      </c>
      <c r="H15" s="73"/>
      <c r="I15" s="73"/>
      <c r="J15" s="73"/>
      <c r="K15" s="73"/>
      <c r="L15" s="73"/>
      <c r="M15" s="73"/>
      <c r="N15" s="73"/>
      <c r="O15" s="73"/>
      <c r="P15" s="73"/>
      <c r="Q15" s="73"/>
      <c r="R15" s="73"/>
      <c r="S15" s="54" t="s">
        <v>117</v>
      </c>
      <c r="T15" s="53" t="s">
        <v>67</v>
      </c>
    </row>
    <row r="16" spans="1:22" s="58" customFormat="1" ht="69" customHeight="1" x14ac:dyDescent="0.35">
      <c r="A16" s="61">
        <v>2</v>
      </c>
      <c r="B16" s="71" t="s">
        <v>47</v>
      </c>
      <c r="C16" s="65">
        <f>C17</f>
        <v>7744321000</v>
      </c>
      <c r="D16" s="65">
        <f t="shared" ref="D16:R16" si="4">D17</f>
        <v>7744321000</v>
      </c>
      <c r="E16" s="65">
        <f t="shared" si="4"/>
        <v>0</v>
      </c>
      <c r="F16" s="65">
        <f t="shared" si="4"/>
        <v>7744321000</v>
      </c>
      <c r="G16" s="65">
        <f t="shared" si="4"/>
        <v>7744321000</v>
      </c>
      <c r="H16" s="65">
        <f t="shared" si="4"/>
        <v>0</v>
      </c>
      <c r="I16" s="65"/>
      <c r="J16" s="65"/>
      <c r="K16" s="65"/>
      <c r="L16" s="65"/>
      <c r="M16" s="65"/>
      <c r="N16" s="65"/>
      <c r="O16" s="65"/>
      <c r="P16" s="65">
        <f t="shared" si="4"/>
        <v>0</v>
      </c>
      <c r="Q16" s="65">
        <f t="shared" si="4"/>
        <v>0</v>
      </c>
      <c r="R16" s="65">
        <f t="shared" si="4"/>
        <v>0</v>
      </c>
      <c r="S16" s="66"/>
      <c r="T16" s="72"/>
    </row>
    <row r="17" spans="1:20" s="45" customFormat="1" ht="64.5" customHeight="1" x14ac:dyDescent="0.35">
      <c r="A17" s="46" t="s">
        <v>175</v>
      </c>
      <c r="B17" s="56" t="s">
        <v>38</v>
      </c>
      <c r="C17" s="47">
        <f>SUM(C18:C19)</f>
        <v>7744321000</v>
      </c>
      <c r="D17" s="47">
        <f t="shared" ref="D17:R17" si="5">SUM(D18:D19)</f>
        <v>7744321000</v>
      </c>
      <c r="E17" s="47">
        <f t="shared" si="5"/>
        <v>0</v>
      </c>
      <c r="F17" s="47">
        <f t="shared" si="5"/>
        <v>7744321000</v>
      </c>
      <c r="G17" s="47">
        <f t="shared" si="5"/>
        <v>7744321000</v>
      </c>
      <c r="H17" s="47">
        <f t="shared" si="5"/>
        <v>0</v>
      </c>
      <c r="I17" s="47"/>
      <c r="J17" s="47"/>
      <c r="K17" s="47"/>
      <c r="L17" s="47"/>
      <c r="M17" s="47"/>
      <c r="N17" s="47"/>
      <c r="O17" s="47"/>
      <c r="P17" s="47">
        <f t="shared" si="5"/>
        <v>0</v>
      </c>
      <c r="Q17" s="47">
        <f t="shared" si="5"/>
        <v>0</v>
      </c>
      <c r="R17" s="47">
        <f t="shared" si="5"/>
        <v>0</v>
      </c>
      <c r="S17" s="55"/>
      <c r="T17" s="47"/>
    </row>
    <row r="18" spans="1:20" ht="27" hidden="1" customHeight="1" x14ac:dyDescent="0.35">
      <c r="A18" s="48" t="s">
        <v>82</v>
      </c>
      <c r="B18" s="53" t="s">
        <v>88</v>
      </c>
      <c r="C18" s="49">
        <f>SUM(D18:E18)</f>
        <v>702109000</v>
      </c>
      <c r="D18" s="49">
        <v>702109000</v>
      </c>
      <c r="E18" s="49"/>
      <c r="F18" s="49">
        <f>SUM(G18:H18)</f>
        <v>702109000</v>
      </c>
      <c r="G18" s="49">
        <f>D18</f>
        <v>702109000</v>
      </c>
      <c r="H18" s="49"/>
      <c r="I18" s="49"/>
      <c r="J18" s="49"/>
      <c r="K18" s="49"/>
      <c r="L18" s="49"/>
      <c r="M18" s="49"/>
      <c r="N18" s="49"/>
      <c r="O18" s="49"/>
      <c r="P18" s="49">
        <f>C18-F18</f>
        <v>0</v>
      </c>
      <c r="Q18" s="49">
        <f>D18-G18</f>
        <v>0</v>
      </c>
      <c r="R18" s="49"/>
      <c r="S18" s="332" t="s">
        <v>115</v>
      </c>
      <c r="T18" s="333" t="s">
        <v>126</v>
      </c>
    </row>
    <row r="19" spans="1:20" ht="29.25" hidden="1" customHeight="1" x14ac:dyDescent="0.35">
      <c r="A19" s="48" t="s">
        <v>82</v>
      </c>
      <c r="B19" s="53" t="s">
        <v>99</v>
      </c>
      <c r="C19" s="49">
        <f>SUM(D19:E19)</f>
        <v>7042212000</v>
      </c>
      <c r="D19" s="49">
        <v>7042212000</v>
      </c>
      <c r="E19" s="49"/>
      <c r="F19" s="49">
        <f>SUM(G19:H19)</f>
        <v>7042212000</v>
      </c>
      <c r="G19" s="49">
        <f>D19</f>
        <v>7042212000</v>
      </c>
      <c r="H19" s="49"/>
      <c r="I19" s="49"/>
      <c r="J19" s="49"/>
      <c r="K19" s="49"/>
      <c r="L19" s="49"/>
      <c r="M19" s="49"/>
      <c r="N19" s="49"/>
      <c r="O19" s="49"/>
      <c r="P19" s="49"/>
      <c r="Q19" s="49"/>
      <c r="R19" s="49"/>
      <c r="S19" s="332"/>
      <c r="T19" s="334"/>
    </row>
    <row r="20" spans="1:20" s="58" customFormat="1" ht="38.25" customHeight="1" x14ac:dyDescent="0.35">
      <c r="A20" s="61">
        <v>3</v>
      </c>
      <c r="B20" s="67" t="s">
        <v>39</v>
      </c>
      <c r="C20" s="72">
        <f>C21</f>
        <v>321385750</v>
      </c>
      <c r="D20" s="72">
        <f t="shared" ref="D20:R21" si="6">D21</f>
        <v>321385750</v>
      </c>
      <c r="E20" s="72">
        <f t="shared" si="6"/>
        <v>0</v>
      </c>
      <c r="F20" s="72">
        <f t="shared" si="6"/>
        <v>321385750</v>
      </c>
      <c r="G20" s="72">
        <f t="shared" si="6"/>
        <v>321385750</v>
      </c>
      <c r="H20" s="72">
        <f t="shared" si="6"/>
        <v>0</v>
      </c>
      <c r="I20" s="72"/>
      <c r="J20" s="72"/>
      <c r="K20" s="72"/>
      <c r="L20" s="72"/>
      <c r="M20" s="72"/>
      <c r="N20" s="72"/>
      <c r="O20" s="72"/>
      <c r="P20" s="72">
        <f t="shared" si="6"/>
        <v>0</v>
      </c>
      <c r="Q20" s="72">
        <f t="shared" si="6"/>
        <v>0</v>
      </c>
      <c r="R20" s="72">
        <f t="shared" si="6"/>
        <v>0</v>
      </c>
      <c r="S20" s="66"/>
      <c r="T20" s="67"/>
    </row>
    <row r="21" spans="1:20" s="45" customFormat="1" ht="60.75" customHeight="1" x14ac:dyDescent="0.35">
      <c r="A21" s="46" t="s">
        <v>176</v>
      </c>
      <c r="B21" s="55" t="s">
        <v>40</v>
      </c>
      <c r="C21" s="57">
        <f>C22</f>
        <v>321385750</v>
      </c>
      <c r="D21" s="57">
        <f t="shared" si="6"/>
        <v>321385750</v>
      </c>
      <c r="E21" s="57">
        <f t="shared" si="6"/>
        <v>0</v>
      </c>
      <c r="F21" s="57">
        <f t="shared" si="6"/>
        <v>321385750</v>
      </c>
      <c r="G21" s="57">
        <f t="shared" si="6"/>
        <v>321385750</v>
      </c>
      <c r="H21" s="57">
        <f t="shared" si="6"/>
        <v>0</v>
      </c>
      <c r="I21" s="57"/>
      <c r="J21" s="57"/>
      <c r="K21" s="57"/>
      <c r="L21" s="57"/>
      <c r="M21" s="57"/>
      <c r="N21" s="57"/>
      <c r="O21" s="57"/>
      <c r="P21" s="57">
        <f t="shared" si="6"/>
        <v>0</v>
      </c>
      <c r="Q21" s="57">
        <f t="shared" si="6"/>
        <v>0</v>
      </c>
      <c r="R21" s="57">
        <f t="shared" si="6"/>
        <v>0</v>
      </c>
      <c r="S21" s="55"/>
      <c r="T21" s="52"/>
    </row>
    <row r="22" spans="1:20" ht="47.25" hidden="1" customHeight="1" x14ac:dyDescent="0.35">
      <c r="A22" s="48" t="s">
        <v>82</v>
      </c>
      <c r="B22" s="54" t="s">
        <v>97</v>
      </c>
      <c r="C22" s="73">
        <f>SUM(D22:E22)</f>
        <v>321385750</v>
      </c>
      <c r="D22" s="73">
        <v>321385750</v>
      </c>
      <c r="E22" s="73"/>
      <c r="F22" s="73">
        <f>SUM(G22:H22)</f>
        <v>321385750</v>
      </c>
      <c r="G22" s="49">
        <f>D22</f>
        <v>321385750</v>
      </c>
      <c r="H22" s="49"/>
      <c r="I22" s="49"/>
      <c r="J22" s="49"/>
      <c r="K22" s="49"/>
      <c r="L22" s="49"/>
      <c r="M22" s="49"/>
      <c r="N22" s="49"/>
      <c r="O22" s="49"/>
      <c r="P22" s="49">
        <f>SUM(Q22:R22)</f>
        <v>0</v>
      </c>
      <c r="Q22" s="49">
        <f>D22-G22</f>
        <v>0</v>
      </c>
      <c r="R22" s="49"/>
      <c r="S22" s="54" t="s">
        <v>116</v>
      </c>
      <c r="T22" s="53" t="s">
        <v>68</v>
      </c>
    </row>
    <row r="23" spans="1:20" s="58" customFormat="1" ht="46.5" customHeight="1" x14ac:dyDescent="0.35">
      <c r="A23" s="61">
        <v>4</v>
      </c>
      <c r="B23" s="74" t="s">
        <v>30</v>
      </c>
      <c r="C23" s="75">
        <f>C24</f>
        <v>604000000</v>
      </c>
      <c r="D23" s="75">
        <f t="shared" ref="D23:R23" si="7">D24</f>
        <v>604000000</v>
      </c>
      <c r="E23" s="75">
        <f t="shared" si="7"/>
        <v>0</v>
      </c>
      <c r="F23" s="75">
        <f t="shared" si="7"/>
        <v>604000000</v>
      </c>
      <c r="G23" s="75">
        <f t="shared" si="7"/>
        <v>604000000</v>
      </c>
      <c r="H23" s="75">
        <f t="shared" si="7"/>
        <v>0</v>
      </c>
      <c r="I23" s="75"/>
      <c r="J23" s="75"/>
      <c r="K23" s="75"/>
      <c r="L23" s="75"/>
      <c r="M23" s="75"/>
      <c r="N23" s="75"/>
      <c r="O23" s="75"/>
      <c r="P23" s="75">
        <f t="shared" si="7"/>
        <v>0</v>
      </c>
      <c r="Q23" s="75">
        <f t="shared" si="7"/>
        <v>0</v>
      </c>
      <c r="R23" s="75">
        <f t="shared" si="7"/>
        <v>0</v>
      </c>
      <c r="S23" s="66"/>
      <c r="T23" s="67"/>
    </row>
    <row r="24" spans="1:20" ht="24" hidden="1" customHeight="1" x14ac:dyDescent="0.35">
      <c r="A24" s="48" t="s">
        <v>82</v>
      </c>
      <c r="B24" s="76" t="s">
        <v>95</v>
      </c>
      <c r="C24" s="73">
        <f>D24+E24</f>
        <v>604000000</v>
      </c>
      <c r="D24" s="73">
        <v>604000000</v>
      </c>
      <c r="E24" s="73"/>
      <c r="F24" s="73">
        <f>G24+H24</f>
        <v>604000000</v>
      </c>
      <c r="G24" s="73">
        <v>604000000</v>
      </c>
      <c r="H24" s="73"/>
      <c r="I24" s="73"/>
      <c r="J24" s="49"/>
      <c r="K24" s="49"/>
      <c r="L24" s="49"/>
      <c r="M24" s="49"/>
      <c r="N24" s="49"/>
      <c r="O24" s="49"/>
      <c r="P24" s="49">
        <f t="shared" ref="P24" si="8">SUM(Q24:R24)</f>
        <v>0</v>
      </c>
      <c r="Q24" s="49">
        <f>D24-G24</f>
        <v>0</v>
      </c>
      <c r="R24" s="49">
        <f>E24-H24</f>
        <v>0</v>
      </c>
      <c r="S24" s="54" t="s">
        <v>115</v>
      </c>
      <c r="T24" s="53" t="s">
        <v>118</v>
      </c>
    </row>
    <row r="25" spans="1:20" s="58" customFormat="1" ht="46.5" customHeight="1" x14ac:dyDescent="0.35">
      <c r="A25" s="61">
        <v>5</v>
      </c>
      <c r="B25" s="74" t="s">
        <v>42</v>
      </c>
      <c r="C25" s="65">
        <f>C26</f>
        <v>4047815</v>
      </c>
      <c r="D25" s="65">
        <f t="shared" ref="D25:R26" si="9">D26</f>
        <v>4047815</v>
      </c>
      <c r="E25" s="65">
        <f t="shared" si="9"/>
        <v>0</v>
      </c>
      <c r="F25" s="65">
        <f t="shared" si="9"/>
        <v>4047815</v>
      </c>
      <c r="G25" s="65">
        <f t="shared" si="9"/>
        <v>4047815</v>
      </c>
      <c r="H25" s="65">
        <f t="shared" si="9"/>
        <v>0</v>
      </c>
      <c r="I25" s="65"/>
      <c r="J25" s="65"/>
      <c r="K25" s="65"/>
      <c r="L25" s="65"/>
      <c r="M25" s="65"/>
      <c r="N25" s="65"/>
      <c r="O25" s="65"/>
      <c r="P25" s="65">
        <f t="shared" si="9"/>
        <v>0</v>
      </c>
      <c r="Q25" s="65">
        <f t="shared" si="9"/>
        <v>0</v>
      </c>
      <c r="R25" s="65">
        <f t="shared" si="9"/>
        <v>0</v>
      </c>
      <c r="S25" s="66"/>
      <c r="T25" s="67"/>
    </row>
    <row r="26" spans="1:20" s="45" customFormat="1" ht="61.5" customHeight="1" x14ac:dyDescent="0.35">
      <c r="A26" s="46" t="s">
        <v>177</v>
      </c>
      <c r="B26" s="56" t="s">
        <v>111</v>
      </c>
      <c r="C26" s="57">
        <f>C27</f>
        <v>4047815</v>
      </c>
      <c r="D26" s="57">
        <f t="shared" si="9"/>
        <v>4047815</v>
      </c>
      <c r="E26" s="57">
        <f t="shared" si="9"/>
        <v>0</v>
      </c>
      <c r="F26" s="57">
        <f t="shared" si="9"/>
        <v>4047815</v>
      </c>
      <c r="G26" s="57">
        <f t="shared" si="9"/>
        <v>4047815</v>
      </c>
      <c r="H26" s="57">
        <f t="shared" si="9"/>
        <v>0</v>
      </c>
      <c r="I26" s="57"/>
      <c r="J26" s="57"/>
      <c r="K26" s="57"/>
      <c r="L26" s="57"/>
      <c r="M26" s="57"/>
      <c r="N26" s="57"/>
      <c r="O26" s="57"/>
      <c r="P26" s="57">
        <f t="shared" si="9"/>
        <v>0</v>
      </c>
      <c r="Q26" s="57">
        <f t="shared" si="9"/>
        <v>0</v>
      </c>
      <c r="R26" s="57">
        <f t="shared" si="9"/>
        <v>0</v>
      </c>
      <c r="S26" s="55"/>
      <c r="T26" s="52"/>
    </row>
    <row r="27" spans="1:20" ht="30.75" hidden="1" customHeight="1" x14ac:dyDescent="0.35">
      <c r="A27" s="48" t="s">
        <v>82</v>
      </c>
      <c r="B27" s="77" t="s">
        <v>102</v>
      </c>
      <c r="C27" s="73">
        <f>SUM(D27:E27)</f>
        <v>4047815</v>
      </c>
      <c r="D27" s="73">
        <v>4047815</v>
      </c>
      <c r="E27" s="73"/>
      <c r="F27" s="73">
        <f>SUM(G27:H27)</f>
        <v>4047815</v>
      </c>
      <c r="G27" s="73">
        <f>D27</f>
        <v>4047815</v>
      </c>
      <c r="H27" s="73"/>
      <c r="I27" s="73"/>
      <c r="J27" s="49"/>
      <c r="K27" s="49"/>
      <c r="L27" s="49"/>
      <c r="M27" s="49"/>
      <c r="N27" s="49"/>
      <c r="O27" s="49"/>
      <c r="P27" s="49">
        <f>SUM(Q27:R27)</f>
        <v>0</v>
      </c>
      <c r="Q27" s="49">
        <f>D27-G27</f>
        <v>0</v>
      </c>
      <c r="R27" s="49"/>
      <c r="S27" s="54" t="s">
        <v>115</v>
      </c>
      <c r="T27" s="53" t="s">
        <v>118</v>
      </c>
    </row>
    <row r="28" spans="1:20" s="58" customFormat="1" ht="80.25" customHeight="1" x14ac:dyDescent="0.35">
      <c r="A28" s="61">
        <v>6</v>
      </c>
      <c r="B28" s="74" t="s">
        <v>43</v>
      </c>
      <c r="C28" s="75">
        <f>C29+C31</f>
        <v>51708616</v>
      </c>
      <c r="D28" s="75">
        <f t="shared" ref="D28:R28" si="10">D29+D31</f>
        <v>51708616</v>
      </c>
      <c r="E28" s="75">
        <f t="shared" si="10"/>
        <v>0</v>
      </c>
      <c r="F28" s="75">
        <f t="shared" si="10"/>
        <v>51708616</v>
      </c>
      <c r="G28" s="75">
        <f t="shared" si="10"/>
        <v>51708616</v>
      </c>
      <c r="H28" s="75">
        <f t="shared" si="10"/>
        <v>0</v>
      </c>
      <c r="I28" s="75"/>
      <c r="J28" s="75">
        <f t="shared" si="10"/>
        <v>0</v>
      </c>
      <c r="K28" s="75">
        <f t="shared" si="10"/>
        <v>0</v>
      </c>
      <c r="L28" s="75">
        <f t="shared" si="10"/>
        <v>0</v>
      </c>
      <c r="M28" s="75"/>
      <c r="N28" s="75"/>
      <c r="O28" s="75"/>
      <c r="P28" s="75">
        <f t="shared" si="10"/>
        <v>0</v>
      </c>
      <c r="Q28" s="75">
        <f t="shared" si="10"/>
        <v>0</v>
      </c>
      <c r="R28" s="75">
        <f t="shared" si="10"/>
        <v>0</v>
      </c>
      <c r="S28" s="66"/>
      <c r="T28" s="67"/>
    </row>
    <row r="29" spans="1:20" s="45" customFormat="1" ht="72.75" customHeight="1" x14ac:dyDescent="0.35">
      <c r="A29" s="46" t="s">
        <v>178</v>
      </c>
      <c r="B29" s="56" t="s">
        <v>45</v>
      </c>
      <c r="C29" s="47">
        <f>C30</f>
        <v>39000000</v>
      </c>
      <c r="D29" s="47">
        <f t="shared" ref="D29:R29" si="11">D30</f>
        <v>39000000</v>
      </c>
      <c r="E29" s="47">
        <f t="shared" si="11"/>
        <v>0</v>
      </c>
      <c r="F29" s="47">
        <f t="shared" si="11"/>
        <v>39000000</v>
      </c>
      <c r="G29" s="47">
        <f t="shared" si="11"/>
        <v>39000000</v>
      </c>
      <c r="H29" s="47">
        <f t="shared" si="11"/>
        <v>0</v>
      </c>
      <c r="I29" s="47"/>
      <c r="J29" s="47"/>
      <c r="K29" s="47"/>
      <c r="L29" s="47"/>
      <c r="M29" s="47"/>
      <c r="N29" s="47"/>
      <c r="O29" s="47"/>
      <c r="P29" s="47">
        <f t="shared" si="11"/>
        <v>0</v>
      </c>
      <c r="Q29" s="47">
        <f t="shared" si="11"/>
        <v>0</v>
      </c>
      <c r="R29" s="47">
        <f t="shared" si="11"/>
        <v>0</v>
      </c>
      <c r="S29" s="55"/>
      <c r="T29" s="52"/>
    </row>
    <row r="30" spans="1:20" s="58" customFormat="1" ht="30" hidden="1" customHeight="1" x14ac:dyDescent="0.35">
      <c r="A30" s="48" t="s">
        <v>82</v>
      </c>
      <c r="B30" s="77" t="s">
        <v>96</v>
      </c>
      <c r="C30" s="49">
        <f>SUM(D30)</f>
        <v>39000000</v>
      </c>
      <c r="D30" s="49">
        <f>G30</f>
        <v>39000000</v>
      </c>
      <c r="E30" s="49"/>
      <c r="F30" s="49">
        <f>SUM(G30)</f>
        <v>39000000</v>
      </c>
      <c r="G30" s="49">
        <v>39000000</v>
      </c>
      <c r="H30" s="49"/>
      <c r="I30" s="49"/>
      <c r="J30" s="49"/>
      <c r="K30" s="49"/>
      <c r="L30" s="49"/>
      <c r="M30" s="49"/>
      <c r="N30" s="49"/>
      <c r="O30" s="49"/>
      <c r="P30" s="49">
        <f>C30-F30+J30</f>
        <v>0</v>
      </c>
      <c r="Q30" s="49">
        <f>D30-G30+K30</f>
        <v>0</v>
      </c>
      <c r="R30" s="49"/>
      <c r="S30" s="54" t="s">
        <v>120</v>
      </c>
      <c r="T30" s="53" t="s">
        <v>71</v>
      </c>
    </row>
    <row r="31" spans="1:20" s="45" customFormat="1" ht="50.25" customHeight="1" x14ac:dyDescent="0.35">
      <c r="A31" s="46" t="s">
        <v>179</v>
      </c>
      <c r="B31" s="51" t="s">
        <v>114</v>
      </c>
      <c r="C31" s="47">
        <f>C32</f>
        <v>12708616</v>
      </c>
      <c r="D31" s="47">
        <f t="shared" ref="D31:R31" si="12">D32</f>
        <v>12708616</v>
      </c>
      <c r="E31" s="47">
        <f t="shared" si="12"/>
        <v>0</v>
      </c>
      <c r="F31" s="47">
        <f t="shared" si="12"/>
        <v>12708616</v>
      </c>
      <c r="G31" s="47">
        <f t="shared" si="12"/>
        <v>12708616</v>
      </c>
      <c r="H31" s="47">
        <f t="shared" si="12"/>
        <v>0</v>
      </c>
      <c r="I31" s="47"/>
      <c r="J31" s="47"/>
      <c r="K31" s="47"/>
      <c r="L31" s="47"/>
      <c r="M31" s="47"/>
      <c r="N31" s="47"/>
      <c r="O31" s="47"/>
      <c r="P31" s="47">
        <f t="shared" si="12"/>
        <v>0</v>
      </c>
      <c r="Q31" s="47">
        <f t="shared" si="12"/>
        <v>0</v>
      </c>
      <c r="R31" s="47">
        <f t="shared" si="12"/>
        <v>0</v>
      </c>
      <c r="S31" s="55"/>
      <c r="T31" s="52"/>
    </row>
    <row r="32" spans="1:20" s="58" customFormat="1" ht="25.5" hidden="1" customHeight="1" x14ac:dyDescent="0.35">
      <c r="A32" s="48" t="s">
        <v>82</v>
      </c>
      <c r="B32" s="77" t="s">
        <v>102</v>
      </c>
      <c r="C32" s="49">
        <f>SUM(D32:E32)</f>
        <v>12708616</v>
      </c>
      <c r="D32" s="49">
        <v>12708616</v>
      </c>
      <c r="E32" s="49"/>
      <c r="F32" s="49">
        <f>SUM(G32:H32)</f>
        <v>12708616</v>
      </c>
      <c r="G32" s="49">
        <f>D32</f>
        <v>12708616</v>
      </c>
      <c r="H32" s="49"/>
      <c r="I32" s="49"/>
      <c r="J32" s="49"/>
      <c r="K32" s="49"/>
      <c r="L32" s="49"/>
      <c r="M32" s="49"/>
      <c r="N32" s="49"/>
      <c r="O32" s="49"/>
      <c r="P32" s="49">
        <f>SUM(Q32:R32)</f>
        <v>0</v>
      </c>
      <c r="Q32" s="49">
        <f>D32-G32</f>
        <v>0</v>
      </c>
      <c r="R32" s="49"/>
      <c r="S32" s="54" t="s">
        <v>115</v>
      </c>
      <c r="T32" s="53" t="s">
        <v>118</v>
      </c>
    </row>
    <row r="33" spans="1:20" s="58" customFormat="1" ht="71.25" customHeight="1" x14ac:dyDescent="0.35">
      <c r="A33" s="62">
        <v>7</v>
      </c>
      <c r="B33" s="78" t="s">
        <v>47</v>
      </c>
      <c r="C33" s="79">
        <f>C34</f>
        <v>831144320</v>
      </c>
      <c r="D33" s="79">
        <f t="shared" ref="D33:R33" si="13">D34</f>
        <v>704741080</v>
      </c>
      <c r="E33" s="79">
        <f t="shared" si="13"/>
        <v>126403240</v>
      </c>
      <c r="F33" s="79">
        <f t="shared" si="13"/>
        <v>0</v>
      </c>
      <c r="G33" s="79">
        <f t="shared" si="13"/>
        <v>0</v>
      </c>
      <c r="H33" s="79">
        <f t="shared" si="13"/>
        <v>0</v>
      </c>
      <c r="I33" s="79">
        <f t="shared" si="13"/>
        <v>8209809781</v>
      </c>
      <c r="J33" s="79">
        <f t="shared" si="13"/>
        <v>8209809781</v>
      </c>
      <c r="K33" s="79">
        <f t="shared" si="13"/>
        <v>8209809781</v>
      </c>
      <c r="L33" s="79">
        <f t="shared" si="13"/>
        <v>0</v>
      </c>
      <c r="M33" s="79"/>
      <c r="N33" s="79"/>
      <c r="O33" s="79"/>
      <c r="P33" s="79">
        <f t="shared" si="13"/>
        <v>9040954101</v>
      </c>
      <c r="Q33" s="79">
        <f t="shared" si="13"/>
        <v>8914550861</v>
      </c>
      <c r="R33" s="72">
        <f t="shared" si="13"/>
        <v>126403240</v>
      </c>
      <c r="S33" s="66"/>
      <c r="T33" s="67"/>
    </row>
    <row r="34" spans="1:20" s="45" customFormat="1" ht="82.5" customHeight="1" x14ac:dyDescent="0.35">
      <c r="A34" s="46" t="s">
        <v>180</v>
      </c>
      <c r="B34" s="103" t="s">
        <v>105</v>
      </c>
      <c r="C34" s="47">
        <f>SUM(C35:C44)</f>
        <v>831144320</v>
      </c>
      <c r="D34" s="47">
        <f t="shared" ref="D34:R34" si="14">SUM(D35:D44)</f>
        <v>704741080</v>
      </c>
      <c r="E34" s="47">
        <f t="shared" si="14"/>
        <v>126403240</v>
      </c>
      <c r="F34" s="47">
        <f t="shared" si="14"/>
        <v>0</v>
      </c>
      <c r="G34" s="47">
        <f t="shared" si="14"/>
        <v>0</v>
      </c>
      <c r="H34" s="47">
        <f t="shared" si="14"/>
        <v>0</v>
      </c>
      <c r="I34" s="47">
        <f t="shared" si="14"/>
        <v>8209809781</v>
      </c>
      <c r="J34" s="47">
        <f t="shared" si="14"/>
        <v>8209809781</v>
      </c>
      <c r="K34" s="47">
        <f t="shared" si="14"/>
        <v>8209809781</v>
      </c>
      <c r="L34" s="47">
        <f t="shared" si="14"/>
        <v>0</v>
      </c>
      <c r="M34" s="47"/>
      <c r="N34" s="47"/>
      <c r="O34" s="47"/>
      <c r="P34" s="47">
        <f t="shared" si="14"/>
        <v>9040954101</v>
      </c>
      <c r="Q34" s="47">
        <f t="shared" si="14"/>
        <v>8914550861</v>
      </c>
      <c r="R34" s="47">
        <f t="shared" si="14"/>
        <v>126403240</v>
      </c>
      <c r="S34" s="55"/>
      <c r="T34" s="52" t="s">
        <v>125</v>
      </c>
    </row>
    <row r="35" spans="1:20" s="58" customFormat="1" ht="21.75" hidden="1" customHeight="1" x14ac:dyDescent="0.35">
      <c r="A35" s="48" t="s">
        <v>82</v>
      </c>
      <c r="B35" s="77" t="s">
        <v>139</v>
      </c>
      <c r="C35" s="49">
        <f>D35+E35</f>
        <v>768283240</v>
      </c>
      <c r="D35" s="49">
        <v>641880000</v>
      </c>
      <c r="E35" s="49">
        <v>126403240</v>
      </c>
      <c r="F35" s="49"/>
      <c r="G35" s="49"/>
      <c r="H35" s="49"/>
      <c r="I35" s="49"/>
      <c r="J35" s="49"/>
      <c r="K35" s="49"/>
      <c r="L35" s="49"/>
      <c r="M35" s="49"/>
      <c r="N35" s="49"/>
      <c r="O35" s="49"/>
      <c r="P35" s="49">
        <f t="shared" ref="P35:P44" si="15">SUM(Q35:R35)</f>
        <v>768283240</v>
      </c>
      <c r="Q35" s="49">
        <f t="shared" ref="Q35:R44" si="16">D35-G35+K35</f>
        <v>641880000</v>
      </c>
      <c r="R35" s="49">
        <f t="shared" si="16"/>
        <v>126403240</v>
      </c>
      <c r="S35" s="341" t="s">
        <v>115</v>
      </c>
      <c r="T35" s="53"/>
    </row>
    <row r="36" spans="1:20" s="58" customFormat="1" ht="21.75" hidden="1" customHeight="1" x14ac:dyDescent="0.35">
      <c r="A36" s="48" t="s">
        <v>82</v>
      </c>
      <c r="B36" s="77" t="s">
        <v>87</v>
      </c>
      <c r="C36" s="49">
        <f t="shared" ref="C36:C44" si="17">D36+E36</f>
        <v>55080680</v>
      </c>
      <c r="D36" s="49">
        <v>55080680</v>
      </c>
      <c r="E36" s="49"/>
      <c r="F36" s="49"/>
      <c r="G36" s="49"/>
      <c r="H36" s="49"/>
      <c r="I36" s="49"/>
      <c r="J36" s="49"/>
      <c r="K36" s="49"/>
      <c r="L36" s="49"/>
      <c r="M36" s="49"/>
      <c r="N36" s="49"/>
      <c r="O36" s="49"/>
      <c r="P36" s="49">
        <f t="shared" si="15"/>
        <v>55080680</v>
      </c>
      <c r="Q36" s="49">
        <f t="shared" si="16"/>
        <v>55080680</v>
      </c>
      <c r="R36" s="49">
        <f t="shared" si="16"/>
        <v>0</v>
      </c>
      <c r="S36" s="342"/>
      <c r="T36" s="53"/>
    </row>
    <row r="37" spans="1:20" s="58" customFormat="1" ht="21.75" hidden="1" customHeight="1" x14ac:dyDescent="0.35">
      <c r="A37" s="48" t="s">
        <v>82</v>
      </c>
      <c r="B37" s="77" t="s">
        <v>140</v>
      </c>
      <c r="C37" s="49">
        <f t="shared" si="17"/>
        <v>0</v>
      </c>
      <c r="D37" s="49"/>
      <c r="E37" s="49"/>
      <c r="F37" s="49"/>
      <c r="G37" s="49"/>
      <c r="H37" s="49"/>
      <c r="I37" s="49">
        <f>J37+M37</f>
        <v>1500000000</v>
      </c>
      <c r="J37" s="49">
        <f>K37</f>
        <v>1500000000</v>
      </c>
      <c r="K37" s="49">
        <v>1500000000</v>
      </c>
      <c r="L37" s="49"/>
      <c r="M37" s="49"/>
      <c r="N37" s="49"/>
      <c r="O37" s="49"/>
      <c r="P37" s="49">
        <f t="shared" si="15"/>
        <v>1500000000</v>
      </c>
      <c r="Q37" s="49">
        <f t="shared" si="16"/>
        <v>1500000000</v>
      </c>
      <c r="R37" s="49">
        <f t="shared" si="16"/>
        <v>0</v>
      </c>
      <c r="S37" s="342"/>
      <c r="T37" s="53"/>
    </row>
    <row r="38" spans="1:20" s="58" customFormat="1" ht="21.75" hidden="1" customHeight="1" x14ac:dyDescent="0.35">
      <c r="A38" s="48" t="s">
        <v>82</v>
      </c>
      <c r="B38" s="77" t="s">
        <v>86</v>
      </c>
      <c r="C38" s="49">
        <f t="shared" si="17"/>
        <v>0</v>
      </c>
      <c r="D38" s="49"/>
      <c r="E38" s="49"/>
      <c r="F38" s="49"/>
      <c r="G38" s="49"/>
      <c r="H38" s="49"/>
      <c r="I38" s="49">
        <f t="shared" ref="I38:I44" si="18">J38+M38</f>
        <v>628000000</v>
      </c>
      <c r="J38" s="49">
        <f t="shared" ref="J38:J44" si="19">K38</f>
        <v>628000000</v>
      </c>
      <c r="K38" s="49">
        <v>628000000</v>
      </c>
      <c r="L38" s="49"/>
      <c r="M38" s="49"/>
      <c r="N38" s="49"/>
      <c r="O38" s="49"/>
      <c r="P38" s="49">
        <f t="shared" si="15"/>
        <v>628000000</v>
      </c>
      <c r="Q38" s="49">
        <f t="shared" si="16"/>
        <v>628000000</v>
      </c>
      <c r="R38" s="49">
        <f t="shared" si="16"/>
        <v>0</v>
      </c>
      <c r="S38" s="342"/>
      <c r="T38" s="53"/>
    </row>
    <row r="39" spans="1:20" s="58" customFormat="1" ht="21.75" hidden="1" customHeight="1" x14ac:dyDescent="0.35">
      <c r="A39" s="48" t="s">
        <v>82</v>
      </c>
      <c r="B39" s="77" t="s">
        <v>88</v>
      </c>
      <c r="C39" s="49">
        <f t="shared" si="17"/>
        <v>0</v>
      </c>
      <c r="D39" s="49"/>
      <c r="E39" s="49"/>
      <c r="F39" s="49"/>
      <c r="G39" s="49"/>
      <c r="H39" s="49"/>
      <c r="I39" s="49">
        <f t="shared" si="18"/>
        <v>370809781</v>
      </c>
      <c r="J39" s="49">
        <f t="shared" si="19"/>
        <v>370809781</v>
      </c>
      <c r="K39" s="49">
        <v>370809781</v>
      </c>
      <c r="L39" s="49"/>
      <c r="M39" s="49"/>
      <c r="N39" s="49"/>
      <c r="O39" s="49"/>
      <c r="P39" s="49">
        <f t="shared" si="15"/>
        <v>370809781</v>
      </c>
      <c r="Q39" s="49">
        <f t="shared" si="16"/>
        <v>370809781</v>
      </c>
      <c r="R39" s="49">
        <f t="shared" si="16"/>
        <v>0</v>
      </c>
      <c r="S39" s="342"/>
      <c r="T39" s="53"/>
    </row>
    <row r="40" spans="1:20" s="58" customFormat="1" ht="21.75" hidden="1" customHeight="1" x14ac:dyDescent="0.35">
      <c r="A40" s="48" t="s">
        <v>82</v>
      </c>
      <c r="B40" s="77" t="s">
        <v>89</v>
      </c>
      <c r="C40" s="49">
        <f t="shared" si="17"/>
        <v>0</v>
      </c>
      <c r="D40" s="49"/>
      <c r="E40" s="49"/>
      <c r="F40" s="49"/>
      <c r="G40" s="49"/>
      <c r="H40" s="49"/>
      <c r="I40" s="49">
        <f t="shared" si="18"/>
        <v>450000000</v>
      </c>
      <c r="J40" s="49">
        <f t="shared" si="19"/>
        <v>450000000</v>
      </c>
      <c r="K40" s="49">
        <v>450000000</v>
      </c>
      <c r="L40" s="49"/>
      <c r="M40" s="49"/>
      <c r="N40" s="49"/>
      <c r="O40" s="49"/>
      <c r="P40" s="49">
        <f t="shared" si="15"/>
        <v>450000000</v>
      </c>
      <c r="Q40" s="49">
        <f t="shared" si="16"/>
        <v>450000000</v>
      </c>
      <c r="R40" s="49">
        <f t="shared" si="16"/>
        <v>0</v>
      </c>
      <c r="S40" s="342"/>
      <c r="T40" s="53"/>
    </row>
    <row r="41" spans="1:20" s="58" customFormat="1" ht="21.75" hidden="1" customHeight="1" x14ac:dyDescent="0.35">
      <c r="A41" s="48" t="s">
        <v>82</v>
      </c>
      <c r="B41" s="77" t="s">
        <v>90</v>
      </c>
      <c r="C41" s="49">
        <f t="shared" si="17"/>
        <v>0</v>
      </c>
      <c r="D41" s="49"/>
      <c r="E41" s="49"/>
      <c r="F41" s="49"/>
      <c r="G41" s="49"/>
      <c r="H41" s="49"/>
      <c r="I41" s="49">
        <f t="shared" si="18"/>
        <v>900000000</v>
      </c>
      <c r="J41" s="49">
        <f t="shared" si="19"/>
        <v>900000000</v>
      </c>
      <c r="K41" s="49">
        <v>900000000</v>
      </c>
      <c r="L41" s="49"/>
      <c r="M41" s="49"/>
      <c r="N41" s="49"/>
      <c r="O41" s="49"/>
      <c r="P41" s="49">
        <f t="shared" si="15"/>
        <v>900000000</v>
      </c>
      <c r="Q41" s="49">
        <f t="shared" si="16"/>
        <v>900000000</v>
      </c>
      <c r="R41" s="49">
        <f t="shared" si="16"/>
        <v>0</v>
      </c>
      <c r="S41" s="342"/>
      <c r="T41" s="53"/>
    </row>
    <row r="42" spans="1:20" s="58" customFormat="1" ht="21.75" hidden="1" customHeight="1" x14ac:dyDescent="0.35">
      <c r="A42" s="48" t="s">
        <v>82</v>
      </c>
      <c r="B42" s="77" t="s">
        <v>91</v>
      </c>
      <c r="C42" s="49">
        <f t="shared" si="17"/>
        <v>0</v>
      </c>
      <c r="D42" s="49"/>
      <c r="E42" s="49"/>
      <c r="F42" s="49"/>
      <c r="G42" s="49"/>
      <c r="H42" s="49"/>
      <c r="I42" s="49">
        <f t="shared" si="18"/>
        <v>871000000</v>
      </c>
      <c r="J42" s="49">
        <f t="shared" si="19"/>
        <v>871000000</v>
      </c>
      <c r="K42" s="49">
        <v>871000000</v>
      </c>
      <c r="L42" s="49"/>
      <c r="M42" s="49"/>
      <c r="N42" s="49"/>
      <c r="O42" s="49"/>
      <c r="P42" s="49">
        <f t="shared" si="15"/>
        <v>871000000</v>
      </c>
      <c r="Q42" s="49">
        <f t="shared" si="16"/>
        <v>871000000</v>
      </c>
      <c r="R42" s="49">
        <f t="shared" si="16"/>
        <v>0</v>
      </c>
      <c r="S42" s="342"/>
      <c r="T42" s="53"/>
    </row>
    <row r="43" spans="1:20" s="58" customFormat="1" ht="21.75" hidden="1" customHeight="1" x14ac:dyDescent="0.35">
      <c r="A43" s="48" t="s">
        <v>82</v>
      </c>
      <c r="B43" s="77" t="s">
        <v>92</v>
      </c>
      <c r="C43" s="49">
        <f t="shared" si="17"/>
        <v>0</v>
      </c>
      <c r="D43" s="49"/>
      <c r="E43" s="49"/>
      <c r="F43" s="49"/>
      <c r="G43" s="49"/>
      <c r="H43" s="49"/>
      <c r="I43" s="49">
        <f t="shared" si="18"/>
        <v>2240000000</v>
      </c>
      <c r="J43" s="49">
        <f t="shared" si="19"/>
        <v>2240000000</v>
      </c>
      <c r="K43" s="49">
        <v>2240000000</v>
      </c>
      <c r="L43" s="49"/>
      <c r="M43" s="49"/>
      <c r="N43" s="49"/>
      <c r="O43" s="49"/>
      <c r="P43" s="49">
        <f t="shared" si="15"/>
        <v>2240000000</v>
      </c>
      <c r="Q43" s="49">
        <f t="shared" si="16"/>
        <v>2240000000</v>
      </c>
      <c r="R43" s="49">
        <f t="shared" si="16"/>
        <v>0</v>
      </c>
      <c r="S43" s="342"/>
      <c r="T43" s="53"/>
    </row>
    <row r="44" spans="1:20" s="58" customFormat="1" ht="21.75" hidden="1" customHeight="1" x14ac:dyDescent="0.35">
      <c r="A44" s="48" t="s">
        <v>82</v>
      </c>
      <c r="B44" s="77" t="s">
        <v>94</v>
      </c>
      <c r="C44" s="49">
        <f t="shared" si="17"/>
        <v>7780400</v>
      </c>
      <c r="D44" s="49">
        <v>7780400</v>
      </c>
      <c r="E44" s="49"/>
      <c r="F44" s="49"/>
      <c r="G44" s="49"/>
      <c r="H44" s="49"/>
      <c r="I44" s="49">
        <f t="shared" si="18"/>
        <v>1250000000</v>
      </c>
      <c r="J44" s="49">
        <f t="shared" si="19"/>
        <v>1250000000</v>
      </c>
      <c r="K44" s="49">
        <v>1250000000</v>
      </c>
      <c r="L44" s="49"/>
      <c r="M44" s="49"/>
      <c r="N44" s="49"/>
      <c r="O44" s="49"/>
      <c r="P44" s="49">
        <f t="shared" si="15"/>
        <v>1257780400</v>
      </c>
      <c r="Q44" s="49">
        <f t="shared" si="16"/>
        <v>1257780400</v>
      </c>
      <c r="R44" s="49">
        <f t="shared" si="16"/>
        <v>0</v>
      </c>
      <c r="S44" s="343"/>
      <c r="T44" s="53"/>
    </row>
    <row r="45" spans="1:20" s="58" customFormat="1" ht="39" customHeight="1" x14ac:dyDescent="0.35">
      <c r="A45" s="61">
        <v>8</v>
      </c>
      <c r="B45" s="74" t="s">
        <v>39</v>
      </c>
      <c r="C45" s="72">
        <f>C46</f>
        <v>0</v>
      </c>
      <c r="D45" s="72">
        <f t="shared" ref="D45:R45" si="20">D46</f>
        <v>0</v>
      </c>
      <c r="E45" s="72">
        <f t="shared" si="20"/>
        <v>0</v>
      </c>
      <c r="F45" s="72"/>
      <c r="G45" s="72"/>
      <c r="H45" s="72"/>
      <c r="I45" s="72">
        <f t="shared" si="20"/>
        <v>802000000</v>
      </c>
      <c r="J45" s="72">
        <f t="shared" si="20"/>
        <v>802000000</v>
      </c>
      <c r="K45" s="72">
        <f t="shared" si="20"/>
        <v>802000000</v>
      </c>
      <c r="L45" s="72">
        <f t="shared" si="20"/>
        <v>0</v>
      </c>
      <c r="M45" s="72"/>
      <c r="N45" s="72"/>
      <c r="O45" s="72"/>
      <c r="P45" s="72">
        <f t="shared" si="20"/>
        <v>802000000</v>
      </c>
      <c r="Q45" s="72">
        <f t="shared" si="20"/>
        <v>802000000</v>
      </c>
      <c r="R45" s="72">
        <f t="shared" si="20"/>
        <v>0</v>
      </c>
      <c r="S45" s="66"/>
      <c r="T45" s="67"/>
    </row>
    <row r="46" spans="1:20" s="45" customFormat="1" ht="98.25" customHeight="1" x14ac:dyDescent="0.35">
      <c r="A46" s="46" t="s">
        <v>181</v>
      </c>
      <c r="B46" s="52" t="s">
        <v>103</v>
      </c>
      <c r="C46" s="47"/>
      <c r="D46" s="47"/>
      <c r="E46" s="47"/>
      <c r="F46" s="47"/>
      <c r="G46" s="47"/>
      <c r="H46" s="47"/>
      <c r="I46" s="47">
        <f>SUM(I47:I55)</f>
        <v>802000000</v>
      </c>
      <c r="J46" s="47">
        <f>SUM(J47:J55)</f>
        <v>802000000</v>
      </c>
      <c r="K46" s="47">
        <f t="shared" ref="K46:R46" si="21">SUM(K47:K55)</f>
        <v>802000000</v>
      </c>
      <c r="L46" s="47">
        <f t="shared" si="21"/>
        <v>0</v>
      </c>
      <c r="M46" s="47"/>
      <c r="N46" s="47"/>
      <c r="O46" s="47"/>
      <c r="P46" s="47">
        <f t="shared" si="21"/>
        <v>802000000</v>
      </c>
      <c r="Q46" s="47">
        <f t="shared" si="21"/>
        <v>802000000</v>
      </c>
      <c r="R46" s="47">
        <f t="shared" si="21"/>
        <v>0</v>
      </c>
      <c r="S46" s="55" t="s">
        <v>150</v>
      </c>
      <c r="T46" s="52" t="s">
        <v>121</v>
      </c>
    </row>
    <row r="47" spans="1:20" s="58" customFormat="1" ht="20.25" hidden="1" customHeight="1" x14ac:dyDescent="0.35">
      <c r="A47" s="48" t="s">
        <v>82</v>
      </c>
      <c r="B47" s="53" t="s">
        <v>141</v>
      </c>
      <c r="C47" s="49"/>
      <c r="D47" s="100"/>
      <c r="E47" s="49"/>
      <c r="F47" s="49"/>
      <c r="G47" s="49"/>
      <c r="H47" s="49"/>
      <c r="I47" s="49">
        <f>J47+M47</f>
        <v>107000000</v>
      </c>
      <c r="J47" s="49">
        <f>K47+L47</f>
        <v>107000000</v>
      </c>
      <c r="K47" s="49">
        <f>121000000-14000000</f>
        <v>107000000</v>
      </c>
      <c r="L47" s="49"/>
      <c r="M47" s="49"/>
      <c r="N47" s="49"/>
      <c r="O47" s="49"/>
      <c r="P47" s="49">
        <f t="shared" ref="P47:P55" si="22">SUM(Q47:R47)</f>
        <v>107000000</v>
      </c>
      <c r="Q47" s="49">
        <f t="shared" ref="Q47:Q56" si="23">D47+K47</f>
        <v>107000000</v>
      </c>
      <c r="R47" s="49">
        <f t="shared" ref="R47:R56" si="24">E47</f>
        <v>0</v>
      </c>
      <c r="S47" s="54"/>
      <c r="T47" s="53"/>
    </row>
    <row r="48" spans="1:20" s="58" customFormat="1" ht="20.25" hidden="1" customHeight="1" x14ac:dyDescent="0.35">
      <c r="A48" s="48" t="s">
        <v>82</v>
      </c>
      <c r="B48" s="53" t="s">
        <v>142</v>
      </c>
      <c r="C48" s="49"/>
      <c r="D48" s="100"/>
      <c r="E48" s="49"/>
      <c r="F48" s="49"/>
      <c r="G48" s="49"/>
      <c r="H48" s="49"/>
      <c r="I48" s="49">
        <f t="shared" ref="I48:I55" si="25">J48+M48</f>
        <v>238000000</v>
      </c>
      <c r="J48" s="49">
        <f t="shared" ref="J48:J55" si="26">K48+L48</f>
        <v>238000000</v>
      </c>
      <c r="K48" s="49">
        <v>238000000</v>
      </c>
      <c r="L48" s="49"/>
      <c r="M48" s="49"/>
      <c r="N48" s="49"/>
      <c r="O48" s="49"/>
      <c r="P48" s="49">
        <f t="shared" si="22"/>
        <v>238000000</v>
      </c>
      <c r="Q48" s="49">
        <f t="shared" si="23"/>
        <v>238000000</v>
      </c>
      <c r="R48" s="49">
        <f t="shared" si="24"/>
        <v>0</v>
      </c>
      <c r="S48" s="54"/>
      <c r="T48" s="53"/>
    </row>
    <row r="49" spans="1:20" s="58" customFormat="1" ht="20.25" hidden="1" customHeight="1" x14ac:dyDescent="0.35">
      <c r="A49" s="48" t="s">
        <v>82</v>
      </c>
      <c r="B49" s="53" t="s">
        <v>143</v>
      </c>
      <c r="C49" s="49"/>
      <c r="D49" s="100"/>
      <c r="E49" s="49"/>
      <c r="F49" s="49"/>
      <c r="G49" s="49"/>
      <c r="H49" s="49"/>
      <c r="I49" s="49">
        <f t="shared" si="25"/>
        <v>81000000</v>
      </c>
      <c r="J49" s="49">
        <f t="shared" si="26"/>
        <v>81000000</v>
      </c>
      <c r="K49" s="49">
        <v>81000000</v>
      </c>
      <c r="L49" s="49"/>
      <c r="M49" s="49"/>
      <c r="N49" s="49"/>
      <c r="O49" s="49"/>
      <c r="P49" s="49">
        <f t="shared" si="22"/>
        <v>81000000</v>
      </c>
      <c r="Q49" s="49">
        <f t="shared" si="23"/>
        <v>81000000</v>
      </c>
      <c r="R49" s="49">
        <f t="shared" si="24"/>
        <v>0</v>
      </c>
      <c r="S49" s="54"/>
      <c r="T49" s="53"/>
    </row>
    <row r="50" spans="1:20" s="58" customFormat="1" ht="20.25" hidden="1" customHeight="1" x14ac:dyDescent="0.35">
      <c r="A50" s="48" t="s">
        <v>82</v>
      </c>
      <c r="B50" s="53" t="s">
        <v>144</v>
      </c>
      <c r="C50" s="49"/>
      <c r="D50" s="100"/>
      <c r="E50" s="49"/>
      <c r="F50" s="49"/>
      <c r="G50" s="49"/>
      <c r="H50" s="49"/>
      <c r="I50" s="49">
        <f t="shared" si="25"/>
        <v>0</v>
      </c>
      <c r="J50" s="49">
        <f t="shared" si="26"/>
        <v>0</v>
      </c>
      <c r="K50" s="49">
        <v>0</v>
      </c>
      <c r="L50" s="49"/>
      <c r="M50" s="49"/>
      <c r="N50" s="49"/>
      <c r="O50" s="49"/>
      <c r="P50" s="49">
        <f t="shared" si="22"/>
        <v>0</v>
      </c>
      <c r="Q50" s="49">
        <f t="shared" si="23"/>
        <v>0</v>
      </c>
      <c r="R50" s="49">
        <f t="shared" si="24"/>
        <v>0</v>
      </c>
      <c r="S50" s="54"/>
      <c r="T50" s="53"/>
    </row>
    <row r="51" spans="1:20" s="58" customFormat="1" ht="20.25" hidden="1" customHeight="1" x14ac:dyDescent="0.35">
      <c r="A51" s="48" t="s">
        <v>82</v>
      </c>
      <c r="B51" s="53" t="s">
        <v>145</v>
      </c>
      <c r="C51" s="49"/>
      <c r="D51" s="100"/>
      <c r="E51" s="49"/>
      <c r="F51" s="49"/>
      <c r="G51" s="49"/>
      <c r="H51" s="49"/>
      <c r="I51" s="49">
        <f t="shared" si="25"/>
        <v>40000000</v>
      </c>
      <c r="J51" s="49">
        <f t="shared" si="26"/>
        <v>40000000</v>
      </c>
      <c r="K51" s="49">
        <v>40000000</v>
      </c>
      <c r="L51" s="49"/>
      <c r="M51" s="49"/>
      <c r="N51" s="49"/>
      <c r="O51" s="49"/>
      <c r="P51" s="49">
        <f t="shared" si="22"/>
        <v>40000000</v>
      </c>
      <c r="Q51" s="49">
        <f t="shared" si="23"/>
        <v>40000000</v>
      </c>
      <c r="R51" s="49">
        <f t="shared" si="24"/>
        <v>0</v>
      </c>
      <c r="S51" s="54"/>
      <c r="T51" s="53"/>
    </row>
    <row r="52" spans="1:20" s="58" customFormat="1" ht="20.25" hidden="1" customHeight="1" x14ac:dyDescent="0.35">
      <c r="A52" s="48" t="s">
        <v>82</v>
      </c>
      <c r="B52" s="53" t="s">
        <v>146</v>
      </c>
      <c r="C52" s="49"/>
      <c r="D52" s="100"/>
      <c r="E52" s="49"/>
      <c r="F52" s="49"/>
      <c r="G52" s="49"/>
      <c r="H52" s="49"/>
      <c r="I52" s="49">
        <f t="shared" si="25"/>
        <v>204000000</v>
      </c>
      <c r="J52" s="49">
        <f t="shared" si="26"/>
        <v>204000000</v>
      </c>
      <c r="K52" s="49">
        <v>204000000</v>
      </c>
      <c r="L52" s="49"/>
      <c r="M52" s="49"/>
      <c r="N52" s="49"/>
      <c r="O52" s="49"/>
      <c r="P52" s="49">
        <f t="shared" si="22"/>
        <v>204000000</v>
      </c>
      <c r="Q52" s="49">
        <f t="shared" si="23"/>
        <v>204000000</v>
      </c>
      <c r="R52" s="49">
        <f t="shared" si="24"/>
        <v>0</v>
      </c>
      <c r="S52" s="54"/>
      <c r="T52" s="53"/>
    </row>
    <row r="53" spans="1:20" s="58" customFormat="1" ht="20.25" hidden="1" customHeight="1" x14ac:dyDescent="0.35">
      <c r="A53" s="48" t="s">
        <v>82</v>
      </c>
      <c r="B53" s="53" t="s">
        <v>147</v>
      </c>
      <c r="C53" s="49"/>
      <c r="D53" s="100"/>
      <c r="E53" s="49"/>
      <c r="F53" s="49"/>
      <c r="G53" s="49"/>
      <c r="H53" s="49"/>
      <c r="I53" s="49">
        <f t="shared" si="25"/>
        <v>81000000</v>
      </c>
      <c r="J53" s="49">
        <f t="shared" si="26"/>
        <v>81000000</v>
      </c>
      <c r="K53" s="49">
        <v>81000000</v>
      </c>
      <c r="L53" s="49"/>
      <c r="M53" s="49"/>
      <c r="N53" s="49"/>
      <c r="O53" s="49"/>
      <c r="P53" s="49">
        <f t="shared" si="22"/>
        <v>81000000</v>
      </c>
      <c r="Q53" s="49">
        <f t="shared" si="23"/>
        <v>81000000</v>
      </c>
      <c r="R53" s="49">
        <f t="shared" si="24"/>
        <v>0</v>
      </c>
      <c r="S53" s="54"/>
      <c r="T53" s="53"/>
    </row>
    <row r="54" spans="1:20" s="58" customFormat="1" ht="20.25" hidden="1" customHeight="1" x14ac:dyDescent="0.35">
      <c r="A54" s="48" t="s">
        <v>82</v>
      </c>
      <c r="B54" s="53" t="s">
        <v>148</v>
      </c>
      <c r="C54" s="49"/>
      <c r="D54" s="49"/>
      <c r="E54" s="49"/>
      <c r="F54" s="49"/>
      <c r="G54" s="49"/>
      <c r="H54" s="49"/>
      <c r="I54" s="49">
        <f t="shared" si="25"/>
        <v>31000000</v>
      </c>
      <c r="J54" s="49">
        <f t="shared" si="26"/>
        <v>31000000</v>
      </c>
      <c r="K54" s="49">
        <v>31000000</v>
      </c>
      <c r="L54" s="49"/>
      <c r="M54" s="49"/>
      <c r="N54" s="49"/>
      <c r="O54" s="49"/>
      <c r="P54" s="49">
        <f t="shared" si="22"/>
        <v>31000000</v>
      </c>
      <c r="Q54" s="49">
        <f t="shared" si="23"/>
        <v>31000000</v>
      </c>
      <c r="R54" s="49">
        <f t="shared" si="24"/>
        <v>0</v>
      </c>
      <c r="S54" s="54"/>
      <c r="T54" s="53"/>
    </row>
    <row r="55" spans="1:20" s="58" customFormat="1" ht="20.25" hidden="1" customHeight="1" x14ac:dyDescent="0.35">
      <c r="A55" s="48" t="s">
        <v>82</v>
      </c>
      <c r="B55" s="53" t="s">
        <v>149</v>
      </c>
      <c r="C55" s="49"/>
      <c r="D55" s="100"/>
      <c r="E55" s="49"/>
      <c r="F55" s="49"/>
      <c r="G55" s="49"/>
      <c r="H55" s="49"/>
      <c r="I55" s="49">
        <f t="shared" si="25"/>
        <v>20000000</v>
      </c>
      <c r="J55" s="49">
        <f t="shared" si="26"/>
        <v>20000000</v>
      </c>
      <c r="K55" s="49">
        <v>20000000</v>
      </c>
      <c r="L55" s="49"/>
      <c r="M55" s="49"/>
      <c r="N55" s="49"/>
      <c r="O55" s="49"/>
      <c r="P55" s="49">
        <f t="shared" si="22"/>
        <v>20000000</v>
      </c>
      <c r="Q55" s="49">
        <f t="shared" si="23"/>
        <v>20000000</v>
      </c>
      <c r="R55" s="49">
        <f t="shared" si="24"/>
        <v>0</v>
      </c>
      <c r="S55" s="54"/>
      <c r="T55" s="53"/>
    </row>
    <row r="56" spans="1:20" s="58" customFormat="1" ht="56.25" customHeight="1" x14ac:dyDescent="0.35">
      <c r="A56" s="61">
        <v>9</v>
      </c>
      <c r="B56" s="74" t="s">
        <v>104</v>
      </c>
      <c r="C56" s="72"/>
      <c r="D56" s="72"/>
      <c r="E56" s="72"/>
      <c r="F56" s="72"/>
      <c r="G56" s="72"/>
      <c r="H56" s="72"/>
      <c r="I56" s="72">
        <f>SUM(J56)</f>
        <v>414000000</v>
      </c>
      <c r="J56" s="72">
        <f>SUM(K56)</f>
        <v>414000000</v>
      </c>
      <c r="K56" s="72">
        <v>414000000</v>
      </c>
      <c r="L56" s="72">
        <v>0</v>
      </c>
      <c r="M56" s="72"/>
      <c r="N56" s="72"/>
      <c r="O56" s="72"/>
      <c r="P56" s="72">
        <f>SUM(Q56:R56)</f>
        <v>414000000</v>
      </c>
      <c r="Q56" s="72">
        <f t="shared" si="23"/>
        <v>414000000</v>
      </c>
      <c r="R56" s="72">
        <f t="shared" si="24"/>
        <v>0</v>
      </c>
      <c r="S56" s="66" t="s">
        <v>151</v>
      </c>
      <c r="T56" s="53" t="s">
        <v>123</v>
      </c>
    </row>
    <row r="57" spans="1:20" s="58" customFormat="1" ht="27" hidden="1" customHeight="1" x14ac:dyDescent="0.35">
      <c r="A57" s="48" t="s">
        <v>82</v>
      </c>
      <c r="B57" s="76" t="s">
        <v>238</v>
      </c>
      <c r="C57" s="49">
        <v>0</v>
      </c>
      <c r="D57" s="49"/>
      <c r="E57" s="49"/>
      <c r="F57" s="49"/>
      <c r="G57" s="49"/>
      <c r="H57" s="49"/>
      <c r="I57" s="49">
        <f>J57+M57</f>
        <v>114000000</v>
      </c>
      <c r="J57" s="49">
        <f>SUM(K57)</f>
        <v>114000000</v>
      </c>
      <c r="K57" s="49">
        <v>114000000</v>
      </c>
      <c r="L57" s="49"/>
      <c r="M57" s="49"/>
      <c r="N57" s="49"/>
      <c r="O57" s="49"/>
      <c r="P57" s="49">
        <f>C57+J57</f>
        <v>114000000</v>
      </c>
      <c r="Q57" s="49">
        <f>D57+K57</f>
        <v>114000000</v>
      </c>
      <c r="R57" s="49"/>
      <c r="S57" s="341" t="s">
        <v>120</v>
      </c>
      <c r="T57" s="338" t="s">
        <v>239</v>
      </c>
    </row>
    <row r="58" spans="1:20" s="58" customFormat="1" ht="22.5" hidden="1" customHeight="1" x14ac:dyDescent="0.35">
      <c r="A58" s="48" t="s">
        <v>82</v>
      </c>
      <c r="B58" s="76" t="s">
        <v>153</v>
      </c>
      <c r="C58" s="49">
        <v>0</v>
      </c>
      <c r="D58" s="49"/>
      <c r="E58" s="49"/>
      <c r="F58" s="49"/>
      <c r="G58" s="49"/>
      <c r="H58" s="49"/>
      <c r="I58" s="49">
        <f t="shared" ref="I58:I64" si="27">J58+M58</f>
        <v>30000000</v>
      </c>
      <c r="J58" s="49">
        <f t="shared" ref="J58:J64" si="28">SUM(K58)</f>
        <v>30000000</v>
      </c>
      <c r="K58" s="49">
        <v>30000000</v>
      </c>
      <c r="L58" s="49"/>
      <c r="M58" s="49"/>
      <c r="N58" s="49"/>
      <c r="O58" s="49"/>
      <c r="P58" s="49">
        <f>C58+J58</f>
        <v>30000000</v>
      </c>
      <c r="Q58" s="49">
        <f>D58+K58</f>
        <v>30000000</v>
      </c>
      <c r="R58" s="49"/>
      <c r="S58" s="342"/>
      <c r="T58" s="339"/>
    </row>
    <row r="59" spans="1:20" s="58" customFormat="1" ht="22.5" hidden="1" customHeight="1" x14ac:dyDescent="0.35">
      <c r="A59" s="48" t="s">
        <v>82</v>
      </c>
      <c r="B59" s="76" t="s">
        <v>156</v>
      </c>
      <c r="C59" s="49">
        <v>0</v>
      </c>
      <c r="D59" s="49"/>
      <c r="E59" s="49"/>
      <c r="F59" s="49"/>
      <c r="G59" s="49"/>
      <c r="H59" s="49"/>
      <c r="I59" s="49">
        <f t="shared" si="27"/>
        <v>30000000</v>
      </c>
      <c r="J59" s="49">
        <f t="shared" si="28"/>
        <v>30000000</v>
      </c>
      <c r="K59" s="49">
        <v>30000000</v>
      </c>
      <c r="L59" s="49"/>
      <c r="M59" s="49"/>
      <c r="N59" s="49"/>
      <c r="O59" s="49"/>
      <c r="P59" s="49">
        <f t="shared" ref="P59:P64" si="29">C59+J59</f>
        <v>30000000</v>
      </c>
      <c r="Q59" s="49">
        <v>30000000</v>
      </c>
      <c r="R59" s="49"/>
      <c r="S59" s="342"/>
      <c r="T59" s="339"/>
    </row>
    <row r="60" spans="1:20" s="58" customFormat="1" ht="22.5" hidden="1" customHeight="1" x14ac:dyDescent="0.35">
      <c r="A60" s="48" t="s">
        <v>82</v>
      </c>
      <c r="B60" s="76" t="s">
        <v>157</v>
      </c>
      <c r="C60" s="49">
        <v>0</v>
      </c>
      <c r="D60" s="49"/>
      <c r="E60" s="49"/>
      <c r="F60" s="49"/>
      <c r="G60" s="49"/>
      <c r="H60" s="49"/>
      <c r="I60" s="49">
        <f t="shared" si="27"/>
        <v>60000000</v>
      </c>
      <c r="J60" s="49">
        <f t="shared" si="28"/>
        <v>60000000</v>
      </c>
      <c r="K60" s="49">
        <v>60000000</v>
      </c>
      <c r="L60" s="49"/>
      <c r="M60" s="49"/>
      <c r="N60" s="49"/>
      <c r="O60" s="49"/>
      <c r="P60" s="49">
        <f t="shared" si="29"/>
        <v>60000000</v>
      </c>
      <c r="Q60" s="49">
        <f>D60+K60</f>
        <v>60000000</v>
      </c>
      <c r="R60" s="49"/>
      <c r="S60" s="342"/>
      <c r="T60" s="339"/>
    </row>
    <row r="61" spans="1:20" s="58" customFormat="1" ht="22.5" hidden="1" customHeight="1" x14ac:dyDescent="0.35">
      <c r="A61" s="48" t="s">
        <v>82</v>
      </c>
      <c r="B61" s="76" t="s">
        <v>158</v>
      </c>
      <c r="C61" s="49">
        <v>0</v>
      </c>
      <c r="D61" s="49"/>
      <c r="E61" s="49"/>
      <c r="F61" s="49"/>
      <c r="G61" s="49"/>
      <c r="H61" s="49"/>
      <c r="I61" s="49">
        <f t="shared" si="27"/>
        <v>60000000</v>
      </c>
      <c r="J61" s="49">
        <f t="shared" si="28"/>
        <v>60000000</v>
      </c>
      <c r="K61" s="49">
        <v>60000000</v>
      </c>
      <c r="L61" s="49"/>
      <c r="M61" s="49"/>
      <c r="N61" s="49"/>
      <c r="O61" s="49"/>
      <c r="P61" s="49">
        <f t="shared" si="29"/>
        <v>60000000</v>
      </c>
      <c r="Q61" s="49">
        <f>D61+K61</f>
        <v>60000000</v>
      </c>
      <c r="R61" s="49"/>
      <c r="S61" s="342"/>
      <c r="T61" s="339"/>
    </row>
    <row r="62" spans="1:20" s="58" customFormat="1" ht="22.5" hidden="1" customHeight="1" x14ac:dyDescent="0.35">
      <c r="A62" s="48" t="s">
        <v>82</v>
      </c>
      <c r="B62" s="76" t="s">
        <v>229</v>
      </c>
      <c r="C62" s="49">
        <v>0</v>
      </c>
      <c r="D62" s="49"/>
      <c r="E62" s="49"/>
      <c r="F62" s="49"/>
      <c r="G62" s="49"/>
      <c r="H62" s="49"/>
      <c r="I62" s="49">
        <f t="shared" si="27"/>
        <v>60000000</v>
      </c>
      <c r="J62" s="49">
        <f t="shared" si="28"/>
        <v>60000000</v>
      </c>
      <c r="K62" s="49">
        <v>60000000</v>
      </c>
      <c r="L62" s="49"/>
      <c r="M62" s="49"/>
      <c r="N62" s="49"/>
      <c r="O62" s="49"/>
      <c r="P62" s="49">
        <f t="shared" si="29"/>
        <v>60000000</v>
      </c>
      <c r="Q62" s="49">
        <f>D62+K62</f>
        <v>60000000</v>
      </c>
      <c r="R62" s="49"/>
      <c r="S62" s="342"/>
      <c r="T62" s="339"/>
    </row>
    <row r="63" spans="1:20" s="58" customFormat="1" ht="22.5" hidden="1" customHeight="1" x14ac:dyDescent="0.35">
      <c r="A63" s="48" t="s">
        <v>82</v>
      </c>
      <c r="B63" s="76" t="s">
        <v>161</v>
      </c>
      <c r="C63" s="49">
        <v>0</v>
      </c>
      <c r="D63" s="49"/>
      <c r="E63" s="49"/>
      <c r="F63" s="49"/>
      <c r="G63" s="49"/>
      <c r="H63" s="49"/>
      <c r="I63" s="49">
        <f t="shared" si="27"/>
        <v>30000000</v>
      </c>
      <c r="J63" s="49">
        <f t="shared" si="28"/>
        <v>30000000</v>
      </c>
      <c r="K63" s="49">
        <v>30000000</v>
      </c>
      <c r="L63" s="49"/>
      <c r="M63" s="49"/>
      <c r="N63" s="49"/>
      <c r="O63" s="49"/>
      <c r="P63" s="49">
        <f t="shared" si="29"/>
        <v>30000000</v>
      </c>
      <c r="Q63" s="49">
        <f>D63+K63</f>
        <v>30000000</v>
      </c>
      <c r="R63" s="49"/>
      <c r="S63" s="342"/>
      <c r="T63" s="339"/>
    </row>
    <row r="64" spans="1:20" s="58" customFormat="1" ht="22.5" hidden="1" customHeight="1" x14ac:dyDescent="0.35">
      <c r="A64" s="48" t="s">
        <v>82</v>
      </c>
      <c r="B64" s="76" t="s">
        <v>230</v>
      </c>
      <c r="C64" s="49">
        <v>0</v>
      </c>
      <c r="D64" s="49"/>
      <c r="E64" s="49"/>
      <c r="F64" s="49"/>
      <c r="G64" s="49"/>
      <c r="H64" s="49"/>
      <c r="I64" s="49">
        <f t="shared" si="27"/>
        <v>30000000</v>
      </c>
      <c r="J64" s="49">
        <f t="shared" si="28"/>
        <v>30000000</v>
      </c>
      <c r="K64" s="49">
        <v>30000000</v>
      </c>
      <c r="L64" s="49"/>
      <c r="M64" s="49"/>
      <c r="N64" s="49"/>
      <c r="O64" s="49"/>
      <c r="P64" s="49">
        <f t="shared" si="29"/>
        <v>30000000</v>
      </c>
      <c r="Q64" s="49">
        <f>D64+K64</f>
        <v>30000000</v>
      </c>
      <c r="R64" s="49"/>
      <c r="S64" s="343"/>
      <c r="T64" s="340"/>
    </row>
    <row r="65" spans="1:20" s="58" customFormat="1" ht="82.5" customHeight="1" x14ac:dyDescent="0.35">
      <c r="A65" s="61">
        <v>10</v>
      </c>
      <c r="B65" s="74" t="s">
        <v>43</v>
      </c>
      <c r="C65" s="72">
        <f>C66</f>
        <v>200000</v>
      </c>
      <c r="D65" s="72">
        <f t="shared" ref="D65:R65" si="30">D66</f>
        <v>200000</v>
      </c>
      <c r="E65" s="72">
        <f t="shared" si="30"/>
        <v>0</v>
      </c>
      <c r="F65" s="72">
        <f t="shared" si="30"/>
        <v>0</v>
      </c>
      <c r="G65" s="72">
        <f t="shared" si="30"/>
        <v>0</v>
      </c>
      <c r="H65" s="72">
        <f t="shared" si="30"/>
        <v>0</v>
      </c>
      <c r="I65" s="72">
        <f t="shared" si="30"/>
        <v>429143400</v>
      </c>
      <c r="J65" s="72">
        <f t="shared" si="30"/>
        <v>429143400</v>
      </c>
      <c r="K65" s="72">
        <f t="shared" si="30"/>
        <v>429143400</v>
      </c>
      <c r="L65" s="72">
        <f t="shared" si="30"/>
        <v>0</v>
      </c>
      <c r="M65" s="72"/>
      <c r="N65" s="72"/>
      <c r="O65" s="72"/>
      <c r="P65" s="72">
        <f t="shared" si="30"/>
        <v>429343400</v>
      </c>
      <c r="Q65" s="72">
        <f t="shared" si="30"/>
        <v>429343400</v>
      </c>
      <c r="R65" s="72">
        <f t="shared" si="30"/>
        <v>0</v>
      </c>
      <c r="S65" s="66"/>
      <c r="T65" s="67"/>
    </row>
    <row r="66" spans="1:20" s="45" customFormat="1" ht="118.5" customHeight="1" x14ac:dyDescent="0.35">
      <c r="A66" s="46" t="s">
        <v>182</v>
      </c>
      <c r="B66" s="56" t="s">
        <v>112</v>
      </c>
      <c r="C66" s="47">
        <f>C67+C68</f>
        <v>200000</v>
      </c>
      <c r="D66" s="47">
        <f t="shared" ref="D66:Q66" si="31">D67+D68</f>
        <v>200000</v>
      </c>
      <c r="E66" s="47">
        <f t="shared" si="31"/>
        <v>0</v>
      </c>
      <c r="F66" s="47">
        <f t="shared" si="31"/>
        <v>0</v>
      </c>
      <c r="G66" s="47">
        <f t="shared" si="31"/>
        <v>0</v>
      </c>
      <c r="H66" s="47">
        <f t="shared" si="31"/>
        <v>0</v>
      </c>
      <c r="I66" s="47">
        <f t="shared" si="31"/>
        <v>429143400</v>
      </c>
      <c r="J66" s="47">
        <f t="shared" si="31"/>
        <v>429143400</v>
      </c>
      <c r="K66" s="47">
        <f t="shared" si="31"/>
        <v>429143400</v>
      </c>
      <c r="L66" s="47">
        <f t="shared" si="31"/>
        <v>0</v>
      </c>
      <c r="M66" s="47"/>
      <c r="N66" s="47"/>
      <c r="O66" s="47"/>
      <c r="P66" s="47">
        <f t="shared" si="31"/>
        <v>429343400</v>
      </c>
      <c r="Q66" s="47">
        <f t="shared" si="31"/>
        <v>429343400</v>
      </c>
      <c r="R66" s="47">
        <f>R67+R68</f>
        <v>0</v>
      </c>
      <c r="S66" s="55" t="s">
        <v>151</v>
      </c>
      <c r="T66" s="52" t="s">
        <v>124</v>
      </c>
    </row>
    <row r="67" spans="1:20" s="58" customFormat="1" ht="22.5" hidden="1" customHeight="1" x14ac:dyDescent="0.35">
      <c r="A67" s="48" t="s">
        <v>82</v>
      </c>
      <c r="B67" s="76" t="s">
        <v>152</v>
      </c>
      <c r="C67" s="49"/>
      <c r="D67" s="49"/>
      <c r="E67" s="49"/>
      <c r="F67" s="49"/>
      <c r="G67" s="49"/>
      <c r="H67" s="49"/>
      <c r="I67" s="49">
        <f>J67+M67</f>
        <v>429143400</v>
      </c>
      <c r="J67" s="49">
        <f>SUM(K67)</f>
        <v>429143400</v>
      </c>
      <c r="K67" s="49">
        <f>430000000-656600-200000</f>
        <v>429143400</v>
      </c>
      <c r="L67" s="49">
        <v>0</v>
      </c>
      <c r="M67" s="49"/>
      <c r="N67" s="49"/>
      <c r="O67" s="49"/>
      <c r="P67" s="49">
        <f t="shared" ref="P67:P68" si="32">SUM(Q67)</f>
        <v>429143400</v>
      </c>
      <c r="Q67" s="49">
        <f>D67-G67+K67</f>
        <v>429143400</v>
      </c>
      <c r="R67" s="49"/>
      <c r="S67" s="66"/>
      <c r="T67" s="53"/>
    </row>
    <row r="68" spans="1:20" s="58" customFormat="1" ht="27" hidden="1" customHeight="1" x14ac:dyDescent="0.35">
      <c r="A68" s="48" t="s">
        <v>82</v>
      </c>
      <c r="B68" s="53" t="s">
        <v>99</v>
      </c>
      <c r="C68" s="49">
        <f>D68+E68</f>
        <v>200000</v>
      </c>
      <c r="D68" s="49">
        <v>200000</v>
      </c>
      <c r="E68" s="49"/>
      <c r="F68" s="49"/>
      <c r="G68" s="49"/>
      <c r="H68" s="49"/>
      <c r="I68" s="49">
        <f>J68+M68</f>
        <v>0</v>
      </c>
      <c r="J68" s="49"/>
      <c r="K68" s="49"/>
      <c r="L68" s="49"/>
      <c r="M68" s="49"/>
      <c r="N68" s="49"/>
      <c r="O68" s="49"/>
      <c r="P68" s="49">
        <f t="shared" si="32"/>
        <v>200000</v>
      </c>
      <c r="Q68" s="49">
        <f>D68-G68+K68</f>
        <v>200000</v>
      </c>
      <c r="R68" s="49"/>
      <c r="S68" s="66"/>
      <c r="T68" s="53"/>
    </row>
    <row r="69" spans="1:20" ht="26.25" customHeight="1" x14ac:dyDescent="0.35">
      <c r="A69" s="68" t="s">
        <v>72</v>
      </c>
      <c r="B69" s="69" t="s">
        <v>8</v>
      </c>
      <c r="C69" s="70">
        <f>C70+C78+C87+C93+C101+C104+C118+C113</f>
        <v>22638845079</v>
      </c>
      <c r="D69" s="70">
        <f t="shared" ref="D69:R69" si="33">D70+D78+D87+D93+D101+D104+D118+D113</f>
        <v>22520842707</v>
      </c>
      <c r="E69" s="70">
        <f t="shared" si="33"/>
        <v>118002372</v>
      </c>
      <c r="F69" s="70">
        <f t="shared" si="33"/>
        <v>14871366736</v>
      </c>
      <c r="G69" s="70">
        <f t="shared" si="33"/>
        <v>14841366736</v>
      </c>
      <c r="H69" s="70">
        <f t="shared" si="33"/>
        <v>30000000</v>
      </c>
      <c r="I69" s="70">
        <f t="shared" si="33"/>
        <v>14871366736</v>
      </c>
      <c r="J69" s="70">
        <f t="shared" si="33"/>
        <v>5054156676</v>
      </c>
      <c r="K69" s="70">
        <f t="shared" si="33"/>
        <v>5054156676</v>
      </c>
      <c r="L69" s="70">
        <f t="shared" si="33"/>
        <v>0</v>
      </c>
      <c r="M69" s="70">
        <f t="shared" si="33"/>
        <v>9817210060</v>
      </c>
      <c r="N69" s="70">
        <f t="shared" si="33"/>
        <v>9787210060</v>
      </c>
      <c r="O69" s="70">
        <f t="shared" si="33"/>
        <v>30000000</v>
      </c>
      <c r="P69" s="70">
        <f t="shared" si="33"/>
        <v>12821635019</v>
      </c>
      <c r="Q69" s="70">
        <f t="shared" si="33"/>
        <v>12733632647</v>
      </c>
      <c r="R69" s="70">
        <f t="shared" si="33"/>
        <v>88002372</v>
      </c>
      <c r="S69" s="70"/>
      <c r="T69" s="70"/>
    </row>
    <row r="70" spans="1:20" ht="48" customHeight="1" x14ac:dyDescent="0.35">
      <c r="A70" s="61">
        <v>1</v>
      </c>
      <c r="B70" s="67" t="s">
        <v>35</v>
      </c>
      <c r="C70" s="65">
        <f>C71</f>
        <v>2105367326</v>
      </c>
      <c r="D70" s="65">
        <f t="shared" ref="D70:R70" si="34">D71</f>
        <v>2045792954</v>
      </c>
      <c r="E70" s="65">
        <f t="shared" si="34"/>
        <v>59574372</v>
      </c>
      <c r="F70" s="65">
        <f t="shared" si="34"/>
        <v>1464700272</v>
      </c>
      <c r="G70" s="65">
        <f t="shared" si="34"/>
        <v>1464700272</v>
      </c>
      <c r="H70" s="65">
        <f t="shared" si="34"/>
        <v>0</v>
      </c>
      <c r="I70" s="65">
        <f t="shared" si="34"/>
        <v>1464700272</v>
      </c>
      <c r="J70" s="65">
        <f t="shared" si="34"/>
        <v>0</v>
      </c>
      <c r="K70" s="65">
        <f t="shared" si="34"/>
        <v>0</v>
      </c>
      <c r="L70" s="65">
        <f t="shared" si="34"/>
        <v>0</v>
      </c>
      <c r="M70" s="65">
        <f t="shared" si="34"/>
        <v>1464700272</v>
      </c>
      <c r="N70" s="65">
        <f t="shared" si="34"/>
        <v>1464700272</v>
      </c>
      <c r="O70" s="65">
        <f t="shared" si="34"/>
        <v>0</v>
      </c>
      <c r="P70" s="65">
        <f t="shared" si="34"/>
        <v>640667054</v>
      </c>
      <c r="Q70" s="65">
        <f t="shared" si="34"/>
        <v>581092682</v>
      </c>
      <c r="R70" s="65">
        <f t="shared" si="34"/>
        <v>59574372</v>
      </c>
      <c r="S70" s="54"/>
      <c r="T70" s="49"/>
    </row>
    <row r="71" spans="1:20" ht="48" customHeight="1" x14ac:dyDescent="0.35">
      <c r="A71" s="46" t="s">
        <v>174</v>
      </c>
      <c r="B71" s="52" t="s">
        <v>36</v>
      </c>
      <c r="C71" s="57">
        <f>SUM(C72:C77)</f>
        <v>2105367326</v>
      </c>
      <c r="D71" s="57">
        <f t="shared" ref="D71:R71" si="35">SUM(D72:D77)</f>
        <v>2045792954</v>
      </c>
      <c r="E71" s="57">
        <f t="shared" si="35"/>
        <v>59574372</v>
      </c>
      <c r="F71" s="57">
        <f t="shared" si="35"/>
        <v>1464700272</v>
      </c>
      <c r="G71" s="57">
        <f t="shared" si="35"/>
        <v>1464700272</v>
      </c>
      <c r="H71" s="57">
        <f t="shared" si="35"/>
        <v>0</v>
      </c>
      <c r="I71" s="57">
        <f t="shared" si="35"/>
        <v>1464700272</v>
      </c>
      <c r="J71" s="57">
        <f t="shared" si="35"/>
        <v>0</v>
      </c>
      <c r="K71" s="57">
        <f t="shared" si="35"/>
        <v>0</v>
      </c>
      <c r="L71" s="57">
        <f t="shared" si="35"/>
        <v>0</v>
      </c>
      <c r="M71" s="57">
        <f t="shared" si="35"/>
        <v>1464700272</v>
      </c>
      <c r="N71" s="57">
        <f t="shared" si="35"/>
        <v>1464700272</v>
      </c>
      <c r="O71" s="57">
        <f t="shared" si="35"/>
        <v>0</v>
      </c>
      <c r="P71" s="57">
        <f t="shared" si="35"/>
        <v>640667054</v>
      </c>
      <c r="Q71" s="57">
        <f t="shared" si="35"/>
        <v>581092682</v>
      </c>
      <c r="R71" s="57">
        <f t="shared" si="35"/>
        <v>59574372</v>
      </c>
      <c r="S71" s="54"/>
      <c r="T71" s="49"/>
    </row>
    <row r="72" spans="1:20" ht="21" hidden="1" customHeight="1" x14ac:dyDescent="0.35">
      <c r="A72" s="48" t="s">
        <v>82</v>
      </c>
      <c r="B72" s="53" t="s">
        <v>87</v>
      </c>
      <c r="C72" s="73">
        <f>D72+E72</f>
        <v>1631700272</v>
      </c>
      <c r="D72" s="73">
        <v>1605700272</v>
      </c>
      <c r="E72" s="73">
        <v>26000000</v>
      </c>
      <c r="F72" s="73">
        <f>SUM(G72:H72)</f>
        <v>1464700272</v>
      </c>
      <c r="G72" s="73">
        <v>1464700272</v>
      </c>
      <c r="H72" s="73"/>
      <c r="I72" s="73">
        <f>J72+M72</f>
        <v>1464700272</v>
      </c>
      <c r="J72" s="73"/>
      <c r="K72" s="73"/>
      <c r="L72" s="73"/>
      <c r="M72" s="73">
        <f>N72+O72</f>
        <v>1464700272</v>
      </c>
      <c r="N72" s="73">
        <f>G72</f>
        <v>1464700272</v>
      </c>
      <c r="O72" s="73">
        <f>H72</f>
        <v>0</v>
      </c>
      <c r="P72" s="73">
        <f t="shared" ref="P72:P76" si="36">SUM(Q72:R72)</f>
        <v>167000000</v>
      </c>
      <c r="Q72" s="73">
        <f t="shared" ref="Q72:R77" si="37">D72-G72</f>
        <v>141000000</v>
      </c>
      <c r="R72" s="73">
        <f t="shared" si="37"/>
        <v>26000000</v>
      </c>
      <c r="S72" s="341" t="s">
        <v>115</v>
      </c>
      <c r="T72" s="335" t="s">
        <v>67</v>
      </c>
    </row>
    <row r="73" spans="1:20" ht="21" hidden="1" customHeight="1" x14ac:dyDescent="0.35">
      <c r="A73" s="48" t="s">
        <v>82</v>
      </c>
      <c r="B73" s="53" t="s">
        <v>88</v>
      </c>
      <c r="C73" s="73">
        <f t="shared" ref="C73:C77" si="38">D73+E73</f>
        <v>3074372</v>
      </c>
      <c r="D73" s="73">
        <v>0</v>
      </c>
      <c r="E73" s="73">
        <v>3074372</v>
      </c>
      <c r="F73" s="73"/>
      <c r="G73" s="73"/>
      <c r="H73" s="73"/>
      <c r="I73" s="73"/>
      <c r="J73" s="73"/>
      <c r="K73" s="73"/>
      <c r="L73" s="73"/>
      <c r="M73" s="73"/>
      <c r="N73" s="73"/>
      <c r="O73" s="73"/>
      <c r="P73" s="73">
        <f t="shared" si="36"/>
        <v>3074372</v>
      </c>
      <c r="Q73" s="73">
        <f t="shared" si="37"/>
        <v>0</v>
      </c>
      <c r="R73" s="73">
        <f t="shared" si="37"/>
        <v>3074372</v>
      </c>
      <c r="S73" s="342"/>
      <c r="T73" s="336"/>
    </row>
    <row r="74" spans="1:20" ht="21" hidden="1" customHeight="1" x14ac:dyDescent="0.35">
      <c r="A74" s="48" t="s">
        <v>82</v>
      </c>
      <c r="B74" s="53" t="s">
        <v>89</v>
      </c>
      <c r="C74" s="73">
        <f t="shared" si="38"/>
        <v>30095117</v>
      </c>
      <c r="D74" s="73">
        <v>30095117</v>
      </c>
      <c r="E74" s="73">
        <v>0</v>
      </c>
      <c r="F74" s="73"/>
      <c r="G74" s="73"/>
      <c r="H74" s="73"/>
      <c r="I74" s="73"/>
      <c r="J74" s="73"/>
      <c r="K74" s="73"/>
      <c r="L74" s="73"/>
      <c r="M74" s="73"/>
      <c r="N74" s="73"/>
      <c r="O74" s="73"/>
      <c r="P74" s="73">
        <f t="shared" si="36"/>
        <v>30095117</v>
      </c>
      <c r="Q74" s="73">
        <f t="shared" si="37"/>
        <v>30095117</v>
      </c>
      <c r="R74" s="73">
        <f t="shared" si="37"/>
        <v>0</v>
      </c>
      <c r="S74" s="342"/>
      <c r="T74" s="336"/>
    </row>
    <row r="75" spans="1:20" ht="21" hidden="1" customHeight="1" x14ac:dyDescent="0.35">
      <c r="A75" s="48" t="s">
        <v>82</v>
      </c>
      <c r="B75" s="53" t="s">
        <v>94</v>
      </c>
      <c r="C75" s="73">
        <f t="shared" si="38"/>
        <v>6300000</v>
      </c>
      <c r="D75" s="73">
        <v>6300000</v>
      </c>
      <c r="E75" s="73"/>
      <c r="F75" s="73"/>
      <c r="G75" s="73"/>
      <c r="H75" s="73"/>
      <c r="I75" s="73"/>
      <c r="J75" s="73"/>
      <c r="K75" s="73"/>
      <c r="L75" s="73"/>
      <c r="M75" s="73"/>
      <c r="N75" s="73"/>
      <c r="O75" s="73"/>
      <c r="P75" s="73">
        <f t="shared" si="36"/>
        <v>6300000</v>
      </c>
      <c r="Q75" s="73">
        <f t="shared" si="37"/>
        <v>6300000</v>
      </c>
      <c r="R75" s="73">
        <f t="shared" si="37"/>
        <v>0</v>
      </c>
      <c r="S75" s="342"/>
      <c r="T75" s="336"/>
    </row>
    <row r="76" spans="1:20" ht="21" hidden="1" customHeight="1" x14ac:dyDescent="0.35">
      <c r="A76" s="48" t="s">
        <v>82</v>
      </c>
      <c r="B76" s="53" t="s">
        <v>173</v>
      </c>
      <c r="C76" s="73">
        <f t="shared" si="38"/>
        <v>13563710</v>
      </c>
      <c r="D76" s="73">
        <v>13563710</v>
      </c>
      <c r="E76" s="73"/>
      <c r="F76" s="73"/>
      <c r="G76" s="73"/>
      <c r="H76" s="73"/>
      <c r="I76" s="73"/>
      <c r="J76" s="73"/>
      <c r="K76" s="73"/>
      <c r="L76" s="73"/>
      <c r="M76" s="73"/>
      <c r="N76" s="73"/>
      <c r="O76" s="73"/>
      <c r="P76" s="73">
        <f t="shared" si="36"/>
        <v>13563710</v>
      </c>
      <c r="Q76" s="73">
        <f t="shared" si="37"/>
        <v>13563710</v>
      </c>
      <c r="R76" s="73">
        <f t="shared" si="37"/>
        <v>0</v>
      </c>
      <c r="S76" s="342"/>
      <c r="T76" s="336"/>
    </row>
    <row r="77" spans="1:20" ht="27" hidden="1" customHeight="1" x14ac:dyDescent="0.35">
      <c r="A77" s="48" t="s">
        <v>82</v>
      </c>
      <c r="B77" s="53" t="s">
        <v>99</v>
      </c>
      <c r="C77" s="206">
        <f t="shared" si="38"/>
        <v>420633855</v>
      </c>
      <c r="D77" s="73">
        <v>390133855</v>
      </c>
      <c r="E77" s="73">
        <v>30500000</v>
      </c>
      <c r="F77" s="73"/>
      <c r="G77" s="73"/>
      <c r="H77" s="73"/>
      <c r="I77" s="73"/>
      <c r="J77" s="73"/>
      <c r="K77" s="73"/>
      <c r="L77" s="73"/>
      <c r="M77" s="73"/>
      <c r="N77" s="73"/>
      <c r="O77" s="73"/>
      <c r="P77" s="73">
        <f>SUM(Q77:R77)</f>
        <v>420633855</v>
      </c>
      <c r="Q77" s="73">
        <f t="shared" si="37"/>
        <v>390133855</v>
      </c>
      <c r="R77" s="73">
        <f t="shared" si="37"/>
        <v>30500000</v>
      </c>
      <c r="S77" s="343"/>
      <c r="T77" s="337"/>
    </row>
    <row r="78" spans="1:20" ht="70.5" customHeight="1" x14ac:dyDescent="0.35">
      <c r="A78" s="61">
        <v>2</v>
      </c>
      <c r="B78" s="71" t="s">
        <v>47</v>
      </c>
      <c r="C78" s="65">
        <f>C79</f>
        <v>12235728405</v>
      </c>
      <c r="D78" s="65">
        <f t="shared" ref="D78:R78" si="39">D79</f>
        <v>12235728405</v>
      </c>
      <c r="E78" s="65">
        <f t="shared" si="39"/>
        <v>0</v>
      </c>
      <c r="F78" s="65">
        <f t="shared" si="39"/>
        <v>6530341147</v>
      </c>
      <c r="G78" s="65">
        <f t="shared" si="39"/>
        <v>6530341147</v>
      </c>
      <c r="H78" s="65">
        <f t="shared" si="39"/>
        <v>0</v>
      </c>
      <c r="I78" s="65">
        <f t="shared" si="39"/>
        <v>1476184471</v>
      </c>
      <c r="J78" s="65">
        <f t="shared" si="39"/>
        <v>0</v>
      </c>
      <c r="K78" s="65">
        <f t="shared" si="39"/>
        <v>0</v>
      </c>
      <c r="L78" s="65">
        <f t="shared" si="39"/>
        <v>0</v>
      </c>
      <c r="M78" s="65">
        <f t="shared" si="39"/>
        <v>1476184471</v>
      </c>
      <c r="N78" s="65">
        <f t="shared" si="39"/>
        <v>1476184471</v>
      </c>
      <c r="O78" s="65">
        <f t="shared" si="39"/>
        <v>0</v>
      </c>
      <c r="P78" s="65">
        <f t="shared" si="39"/>
        <v>5705387258</v>
      </c>
      <c r="Q78" s="65">
        <f t="shared" si="39"/>
        <v>5705387258</v>
      </c>
      <c r="R78" s="65">
        <f t="shared" si="39"/>
        <v>0</v>
      </c>
      <c r="S78" s="54"/>
      <c r="T78" s="53"/>
    </row>
    <row r="79" spans="1:20" ht="62.25" customHeight="1" x14ac:dyDescent="0.35">
      <c r="A79" s="46" t="s">
        <v>175</v>
      </c>
      <c r="B79" s="56" t="s">
        <v>38</v>
      </c>
      <c r="C79" s="47">
        <f>SUM(C80:C86)</f>
        <v>12235728405</v>
      </c>
      <c r="D79" s="47">
        <f t="shared" ref="D79:R79" si="40">SUM(D80:D86)</f>
        <v>12235728405</v>
      </c>
      <c r="E79" s="47">
        <f t="shared" si="40"/>
        <v>0</v>
      </c>
      <c r="F79" s="47">
        <f t="shared" si="40"/>
        <v>6530341147</v>
      </c>
      <c r="G79" s="47">
        <f t="shared" si="40"/>
        <v>6530341147</v>
      </c>
      <c r="H79" s="47">
        <f t="shared" si="40"/>
        <v>0</v>
      </c>
      <c r="I79" s="47">
        <f t="shared" si="40"/>
        <v>1476184471</v>
      </c>
      <c r="J79" s="47">
        <f t="shared" si="40"/>
        <v>0</v>
      </c>
      <c r="K79" s="47">
        <f t="shared" si="40"/>
        <v>0</v>
      </c>
      <c r="L79" s="47">
        <f t="shared" si="40"/>
        <v>0</v>
      </c>
      <c r="M79" s="47">
        <f t="shared" si="40"/>
        <v>1476184471</v>
      </c>
      <c r="N79" s="47">
        <f t="shared" si="40"/>
        <v>1476184471</v>
      </c>
      <c r="O79" s="47">
        <f t="shared" si="40"/>
        <v>0</v>
      </c>
      <c r="P79" s="47">
        <f t="shared" si="40"/>
        <v>5705387258</v>
      </c>
      <c r="Q79" s="47">
        <f t="shared" si="40"/>
        <v>5705387258</v>
      </c>
      <c r="R79" s="47">
        <f t="shared" si="40"/>
        <v>0</v>
      </c>
      <c r="S79" s="54"/>
      <c r="T79" s="53"/>
    </row>
    <row r="80" spans="1:20" ht="18" hidden="1" customHeight="1" x14ac:dyDescent="0.35">
      <c r="A80" s="48" t="s">
        <v>82</v>
      </c>
      <c r="B80" s="76" t="s">
        <v>86</v>
      </c>
      <c r="C80" s="49">
        <f>SUM(D80:E80)</f>
        <v>1343671000</v>
      </c>
      <c r="D80" s="49">
        <v>1343671000</v>
      </c>
      <c r="E80" s="49"/>
      <c r="F80" s="49">
        <f>SUM(G80:H80)</f>
        <v>606185000</v>
      </c>
      <c r="G80" s="49">
        <v>606185000</v>
      </c>
      <c r="H80" s="49"/>
      <c r="I80" s="49">
        <f>J80+M80</f>
        <v>606185000</v>
      </c>
      <c r="J80" s="49"/>
      <c r="K80" s="49"/>
      <c r="L80" s="49"/>
      <c r="M80" s="49">
        <f>N80+O80</f>
        <v>606185000</v>
      </c>
      <c r="N80" s="49">
        <v>606185000</v>
      </c>
      <c r="O80" s="49"/>
      <c r="P80" s="49">
        <f>SUM(Q80:R80)</f>
        <v>737486000</v>
      </c>
      <c r="Q80" s="49">
        <f t="shared" ref="Q80:Q86" si="41">D80-G80</f>
        <v>737486000</v>
      </c>
      <c r="R80" s="49"/>
      <c r="S80" s="338" t="s">
        <v>115</v>
      </c>
      <c r="T80" s="338" t="s">
        <v>127</v>
      </c>
    </row>
    <row r="81" spans="1:20" ht="18" hidden="1" customHeight="1" x14ac:dyDescent="0.35">
      <c r="A81" s="48" t="s">
        <v>82</v>
      </c>
      <c r="B81" s="53" t="s">
        <v>88</v>
      </c>
      <c r="C81" s="49">
        <f>SUM(D81:E81)</f>
        <v>900381045</v>
      </c>
      <c r="D81" s="49">
        <v>900381045</v>
      </c>
      <c r="E81" s="49"/>
      <c r="F81" s="49">
        <f>SUM(G81:H81)</f>
        <v>481991000</v>
      </c>
      <c r="G81" s="49">
        <v>481991000</v>
      </c>
      <c r="H81" s="49"/>
      <c r="I81" s="49">
        <f t="shared" ref="I81:I82" si="42">J81+M81</f>
        <v>481991000</v>
      </c>
      <c r="J81" s="49"/>
      <c r="K81" s="49"/>
      <c r="L81" s="49"/>
      <c r="M81" s="49">
        <f t="shared" ref="M81:M82" si="43">N81+O81</f>
        <v>481991000</v>
      </c>
      <c r="N81" s="49">
        <v>481991000</v>
      </c>
      <c r="O81" s="49"/>
      <c r="P81" s="49">
        <f t="shared" ref="P81:P86" si="44">C81-F81</f>
        <v>418390045</v>
      </c>
      <c r="Q81" s="49">
        <f t="shared" si="41"/>
        <v>418390045</v>
      </c>
      <c r="R81" s="49"/>
      <c r="S81" s="339"/>
      <c r="T81" s="339"/>
    </row>
    <row r="82" spans="1:20" ht="18" hidden="1" customHeight="1" x14ac:dyDescent="0.35">
      <c r="A82" s="48" t="s">
        <v>82</v>
      </c>
      <c r="B82" s="53" t="s">
        <v>94</v>
      </c>
      <c r="C82" s="49">
        <f>SUM(D82:E82)</f>
        <v>489131378</v>
      </c>
      <c r="D82" s="49">
        <v>489131378</v>
      </c>
      <c r="E82" s="49"/>
      <c r="F82" s="49">
        <f>SUM(G82:H82)</f>
        <v>388008471</v>
      </c>
      <c r="G82" s="49">
        <v>388008471</v>
      </c>
      <c r="H82" s="49"/>
      <c r="I82" s="49">
        <f t="shared" si="42"/>
        <v>388008471</v>
      </c>
      <c r="J82" s="49"/>
      <c r="K82" s="49"/>
      <c r="L82" s="49"/>
      <c r="M82" s="49">
        <f t="shared" si="43"/>
        <v>388008471</v>
      </c>
      <c r="N82" s="49">
        <v>388008471</v>
      </c>
      <c r="O82" s="49"/>
      <c r="P82" s="49">
        <f t="shared" si="44"/>
        <v>101122907</v>
      </c>
      <c r="Q82" s="49">
        <f t="shared" si="41"/>
        <v>101122907</v>
      </c>
      <c r="R82" s="49"/>
      <c r="S82" s="339"/>
      <c r="T82" s="339"/>
    </row>
    <row r="83" spans="1:20" ht="18" hidden="1" customHeight="1" x14ac:dyDescent="0.35">
      <c r="A83" s="48" t="s">
        <v>82</v>
      </c>
      <c r="B83" s="53" t="s">
        <v>87</v>
      </c>
      <c r="C83" s="49">
        <f t="shared" ref="C83:C85" si="45">SUM(D83:E83)</f>
        <v>1228617430</v>
      </c>
      <c r="D83" s="49">
        <v>1228617430</v>
      </c>
      <c r="E83" s="49"/>
      <c r="F83" s="49"/>
      <c r="G83" s="49"/>
      <c r="H83" s="49"/>
      <c r="I83" s="49"/>
      <c r="J83" s="49"/>
      <c r="K83" s="49"/>
      <c r="L83" s="49"/>
      <c r="M83" s="49"/>
      <c r="N83" s="49"/>
      <c r="O83" s="49"/>
      <c r="P83" s="49">
        <f t="shared" si="44"/>
        <v>1228617430</v>
      </c>
      <c r="Q83" s="49">
        <f t="shared" si="41"/>
        <v>1228617430</v>
      </c>
      <c r="R83" s="49"/>
      <c r="S83" s="339"/>
      <c r="T83" s="339"/>
    </row>
    <row r="84" spans="1:20" ht="18" hidden="1" customHeight="1" x14ac:dyDescent="0.35">
      <c r="A84" s="48" t="s">
        <v>82</v>
      </c>
      <c r="B84" s="53" t="s">
        <v>90</v>
      </c>
      <c r="C84" s="49">
        <f t="shared" si="45"/>
        <v>41519148</v>
      </c>
      <c r="D84" s="49">
        <v>41519148</v>
      </c>
      <c r="E84" s="49"/>
      <c r="F84" s="49"/>
      <c r="G84" s="49"/>
      <c r="H84" s="49"/>
      <c r="I84" s="49"/>
      <c r="J84" s="49"/>
      <c r="K84" s="49"/>
      <c r="L84" s="49"/>
      <c r="M84" s="49"/>
      <c r="N84" s="49"/>
      <c r="O84" s="49"/>
      <c r="P84" s="49">
        <f t="shared" si="44"/>
        <v>41519148</v>
      </c>
      <c r="Q84" s="49">
        <f t="shared" si="41"/>
        <v>41519148</v>
      </c>
      <c r="R84" s="49"/>
      <c r="S84" s="339"/>
      <c r="T84" s="339"/>
    </row>
    <row r="85" spans="1:20" ht="18" hidden="1" customHeight="1" x14ac:dyDescent="0.35">
      <c r="A85" s="48" t="s">
        <v>82</v>
      </c>
      <c r="B85" s="53" t="s">
        <v>91</v>
      </c>
      <c r="C85" s="49">
        <f t="shared" si="45"/>
        <v>6496000</v>
      </c>
      <c r="D85" s="49">
        <v>6496000</v>
      </c>
      <c r="E85" s="49"/>
      <c r="F85" s="49"/>
      <c r="G85" s="49"/>
      <c r="H85" s="49"/>
      <c r="I85" s="49"/>
      <c r="J85" s="49"/>
      <c r="K85" s="49"/>
      <c r="L85" s="49"/>
      <c r="M85" s="49"/>
      <c r="N85" s="49"/>
      <c r="O85" s="49"/>
      <c r="P85" s="49">
        <f t="shared" si="44"/>
        <v>6496000</v>
      </c>
      <c r="Q85" s="49">
        <f t="shared" si="41"/>
        <v>6496000</v>
      </c>
      <c r="R85" s="49"/>
      <c r="S85" s="339"/>
      <c r="T85" s="339"/>
    </row>
    <row r="86" spans="1:20" ht="28.5" hidden="1" customHeight="1" x14ac:dyDescent="0.35">
      <c r="A86" s="48" t="s">
        <v>82</v>
      </c>
      <c r="B86" s="53" t="s">
        <v>99</v>
      </c>
      <c r="C86" s="49">
        <f>SUM(D86:E86)</f>
        <v>8225912404</v>
      </c>
      <c r="D86" s="49">
        <v>8225912404</v>
      </c>
      <c r="E86" s="49"/>
      <c r="F86" s="204">
        <f>SUM(G86:H86)</f>
        <v>5054156676</v>
      </c>
      <c r="G86" s="204">
        <v>5054156676</v>
      </c>
      <c r="H86" s="49"/>
      <c r="I86" s="49"/>
      <c r="J86" s="49"/>
      <c r="K86" s="49"/>
      <c r="L86" s="49"/>
      <c r="M86" s="49"/>
      <c r="N86" s="49"/>
      <c r="O86" s="49"/>
      <c r="P86" s="207">
        <f t="shared" si="44"/>
        <v>3171755728</v>
      </c>
      <c r="Q86" s="49">
        <f t="shared" si="41"/>
        <v>3171755728</v>
      </c>
      <c r="R86" s="49"/>
      <c r="S86" s="340"/>
      <c r="T86" s="340"/>
    </row>
    <row r="87" spans="1:20" ht="37.5" customHeight="1" x14ac:dyDescent="0.35">
      <c r="A87" s="61">
        <v>3</v>
      </c>
      <c r="B87" s="67" t="s">
        <v>39</v>
      </c>
      <c r="C87" s="72">
        <f>C88+C91</f>
        <v>6384951591</v>
      </c>
      <c r="D87" s="72">
        <f t="shared" ref="D87:R87" si="46">D88+D91</f>
        <v>6384951591</v>
      </c>
      <c r="E87" s="72">
        <f t="shared" si="46"/>
        <v>0</v>
      </c>
      <c r="F87" s="72">
        <f t="shared" si="46"/>
        <v>5838447591</v>
      </c>
      <c r="G87" s="72">
        <f t="shared" si="46"/>
        <v>5838447591</v>
      </c>
      <c r="H87" s="72">
        <f t="shared" si="46"/>
        <v>0</v>
      </c>
      <c r="I87" s="72">
        <f t="shared" si="46"/>
        <v>5838447591</v>
      </c>
      <c r="J87" s="72">
        <f t="shared" si="46"/>
        <v>0</v>
      </c>
      <c r="K87" s="72">
        <f t="shared" si="46"/>
        <v>0</v>
      </c>
      <c r="L87" s="72">
        <f t="shared" si="46"/>
        <v>0</v>
      </c>
      <c r="M87" s="72">
        <f t="shared" si="46"/>
        <v>5838447591</v>
      </c>
      <c r="N87" s="72">
        <f t="shared" si="46"/>
        <v>5838447591</v>
      </c>
      <c r="O87" s="72">
        <f t="shared" si="46"/>
        <v>0</v>
      </c>
      <c r="P87" s="72">
        <f t="shared" si="46"/>
        <v>546504000</v>
      </c>
      <c r="Q87" s="72">
        <f t="shared" si="46"/>
        <v>546504000</v>
      </c>
      <c r="R87" s="72">
        <f t="shared" si="46"/>
        <v>0</v>
      </c>
      <c r="S87" s="54"/>
      <c r="T87" s="53"/>
    </row>
    <row r="88" spans="1:20" ht="59.25" customHeight="1" x14ac:dyDescent="0.35">
      <c r="A88" s="46" t="s">
        <v>176</v>
      </c>
      <c r="B88" s="55" t="s">
        <v>40</v>
      </c>
      <c r="C88" s="57">
        <f>SUM(C89:C90)</f>
        <v>3966501391</v>
      </c>
      <c r="D88" s="57">
        <f t="shared" ref="D88:R88" si="47">SUM(D89:D90)</f>
        <v>3966501391</v>
      </c>
      <c r="E88" s="57">
        <f t="shared" si="47"/>
        <v>0</v>
      </c>
      <c r="F88" s="57">
        <f t="shared" si="47"/>
        <v>3607501391</v>
      </c>
      <c r="G88" s="57">
        <f t="shared" si="47"/>
        <v>3607501391</v>
      </c>
      <c r="H88" s="57">
        <f t="shared" si="47"/>
        <v>0</v>
      </c>
      <c r="I88" s="57">
        <f t="shared" si="47"/>
        <v>3607501391</v>
      </c>
      <c r="J88" s="57">
        <f t="shared" si="47"/>
        <v>0</v>
      </c>
      <c r="K88" s="57">
        <f t="shared" si="47"/>
        <v>0</v>
      </c>
      <c r="L88" s="57">
        <f t="shared" si="47"/>
        <v>0</v>
      </c>
      <c r="M88" s="57">
        <f t="shared" si="47"/>
        <v>3607501391</v>
      </c>
      <c r="N88" s="57">
        <f t="shared" si="47"/>
        <v>3607501391</v>
      </c>
      <c r="O88" s="57">
        <f t="shared" si="47"/>
        <v>0</v>
      </c>
      <c r="P88" s="57">
        <f t="shared" si="47"/>
        <v>359000000</v>
      </c>
      <c r="Q88" s="57">
        <f t="shared" si="47"/>
        <v>359000000</v>
      </c>
      <c r="R88" s="57">
        <f t="shared" si="47"/>
        <v>0</v>
      </c>
      <c r="S88" s="54"/>
      <c r="T88" s="53"/>
    </row>
    <row r="89" spans="1:20" ht="21" hidden="1" customHeight="1" x14ac:dyDescent="0.35">
      <c r="A89" s="48" t="s">
        <v>82</v>
      </c>
      <c r="B89" s="54" t="s">
        <v>97</v>
      </c>
      <c r="C89" s="73">
        <f>SUM(D89:E89)</f>
        <v>2500000000</v>
      </c>
      <c r="D89" s="73">
        <v>2500000000</v>
      </c>
      <c r="E89" s="73"/>
      <c r="F89" s="73">
        <f>SUM(G89:H89)</f>
        <v>2500000000</v>
      </c>
      <c r="G89" s="49">
        <v>2500000000</v>
      </c>
      <c r="H89" s="49"/>
      <c r="I89" s="49">
        <f>J89+M89</f>
        <v>2500000000</v>
      </c>
      <c r="J89" s="49"/>
      <c r="K89" s="49"/>
      <c r="L89" s="49"/>
      <c r="M89" s="73">
        <f>SUM(N89:O89)</f>
        <v>2500000000</v>
      </c>
      <c r="N89" s="49">
        <v>2500000000</v>
      </c>
      <c r="O89" s="49"/>
      <c r="P89" s="49">
        <f>SUM(Q89:R89)</f>
        <v>0</v>
      </c>
      <c r="Q89" s="49">
        <f>D89-G89</f>
        <v>0</v>
      </c>
      <c r="R89" s="49"/>
      <c r="S89" s="338" t="s">
        <v>116</v>
      </c>
      <c r="T89" s="338" t="s">
        <v>68</v>
      </c>
    </row>
    <row r="90" spans="1:20" ht="21" hidden="1" customHeight="1" x14ac:dyDescent="0.35">
      <c r="A90" s="48" t="s">
        <v>82</v>
      </c>
      <c r="B90" s="54" t="s">
        <v>98</v>
      </c>
      <c r="C90" s="73">
        <f>SUM(D90:E90)</f>
        <v>1466501391</v>
      </c>
      <c r="D90" s="73">
        <v>1466501391</v>
      </c>
      <c r="E90" s="73"/>
      <c r="F90" s="73">
        <f>SUM(G90:H90)</f>
        <v>1107501391</v>
      </c>
      <c r="G90" s="49">
        <v>1107501391</v>
      </c>
      <c r="H90" s="49"/>
      <c r="I90" s="49">
        <f>J90+M90</f>
        <v>1107501391</v>
      </c>
      <c r="J90" s="49"/>
      <c r="K90" s="49"/>
      <c r="L90" s="49"/>
      <c r="M90" s="73">
        <f>SUM(N90:O90)</f>
        <v>1107501391</v>
      </c>
      <c r="N90" s="49">
        <v>1107501391</v>
      </c>
      <c r="O90" s="49"/>
      <c r="P90" s="49">
        <f>SUM(Q90:R90)</f>
        <v>359000000</v>
      </c>
      <c r="Q90" s="49">
        <f>D90-G90</f>
        <v>359000000</v>
      </c>
      <c r="R90" s="49"/>
      <c r="S90" s="340"/>
      <c r="T90" s="340"/>
    </row>
    <row r="91" spans="1:20" ht="51.75" customHeight="1" x14ac:dyDescent="0.35">
      <c r="A91" s="46" t="s">
        <v>183</v>
      </c>
      <c r="B91" s="51" t="s">
        <v>41</v>
      </c>
      <c r="C91" s="57">
        <f t="shared" ref="C91:O91" si="48">SUM(C92:C92)</f>
        <v>2418450200</v>
      </c>
      <c r="D91" s="57">
        <f t="shared" si="48"/>
        <v>2418450200</v>
      </c>
      <c r="E91" s="57">
        <f t="shared" si="48"/>
        <v>0</v>
      </c>
      <c r="F91" s="57">
        <f t="shared" si="48"/>
        <v>2230946200</v>
      </c>
      <c r="G91" s="57">
        <f t="shared" si="48"/>
        <v>2230946200</v>
      </c>
      <c r="H91" s="57">
        <f t="shared" si="48"/>
        <v>0</v>
      </c>
      <c r="I91" s="57">
        <f t="shared" si="48"/>
        <v>2230946200</v>
      </c>
      <c r="J91" s="57">
        <f t="shared" si="48"/>
        <v>0</v>
      </c>
      <c r="K91" s="57">
        <f t="shared" si="48"/>
        <v>0</v>
      </c>
      <c r="L91" s="57">
        <f t="shared" si="48"/>
        <v>0</v>
      </c>
      <c r="M91" s="57">
        <f t="shared" si="48"/>
        <v>2230946200</v>
      </c>
      <c r="N91" s="57">
        <f t="shared" si="48"/>
        <v>2230946200</v>
      </c>
      <c r="O91" s="57">
        <f t="shared" si="48"/>
        <v>0</v>
      </c>
      <c r="P91" s="57">
        <f>SUM(P92:P92)</f>
        <v>187504000</v>
      </c>
      <c r="Q91" s="57">
        <f>SUM(Q92:Q92)</f>
        <v>187504000</v>
      </c>
      <c r="R91" s="57">
        <f>SUM(R92:R92)</f>
        <v>0</v>
      </c>
      <c r="S91" s="54"/>
      <c r="T91" s="53"/>
    </row>
    <row r="92" spans="1:20" ht="61.5" hidden="1" customHeight="1" x14ac:dyDescent="0.35">
      <c r="A92" s="46" t="s">
        <v>82</v>
      </c>
      <c r="B92" s="77" t="s">
        <v>102</v>
      </c>
      <c r="C92" s="73">
        <f>SUM(D92)</f>
        <v>2418450200</v>
      </c>
      <c r="D92" s="49">
        <v>2418450200</v>
      </c>
      <c r="E92" s="49"/>
      <c r="F92" s="73">
        <f>SUM(G92)</f>
        <v>2230946200</v>
      </c>
      <c r="G92" s="49">
        <v>2230946200</v>
      </c>
      <c r="H92" s="49"/>
      <c r="I92" s="49">
        <f>J92+M92</f>
        <v>2230946200</v>
      </c>
      <c r="J92" s="49"/>
      <c r="K92" s="49"/>
      <c r="L92" s="49"/>
      <c r="M92" s="73">
        <f>SUM(N92)</f>
        <v>2230946200</v>
      </c>
      <c r="N92" s="49">
        <v>2230946200</v>
      </c>
      <c r="O92" s="49"/>
      <c r="P92" s="49">
        <f>Q92+R92</f>
        <v>187504000</v>
      </c>
      <c r="Q92" s="49">
        <f>D92-G92+K92</f>
        <v>187504000</v>
      </c>
      <c r="R92" s="49"/>
      <c r="S92" s="54" t="s">
        <v>116</v>
      </c>
      <c r="T92" s="53" t="s">
        <v>69</v>
      </c>
    </row>
    <row r="93" spans="1:20" ht="52.5" customHeight="1" x14ac:dyDescent="0.35">
      <c r="A93" s="61">
        <v>4</v>
      </c>
      <c r="B93" s="74" t="s">
        <v>30</v>
      </c>
      <c r="C93" s="75">
        <f>SUM(C94:C100)</f>
        <v>1271257206</v>
      </c>
      <c r="D93" s="75">
        <f t="shared" ref="D93:R93" si="49">SUM(D94:D100)</f>
        <v>1241257206</v>
      </c>
      <c r="E93" s="75">
        <f t="shared" si="49"/>
        <v>30000000</v>
      </c>
      <c r="F93" s="75">
        <f t="shared" si="49"/>
        <v>722146488</v>
      </c>
      <c r="G93" s="75">
        <f t="shared" si="49"/>
        <v>692146488</v>
      </c>
      <c r="H93" s="75">
        <f t="shared" si="49"/>
        <v>30000000</v>
      </c>
      <c r="I93" s="75">
        <f t="shared" si="49"/>
        <v>722146488</v>
      </c>
      <c r="J93" s="75">
        <f t="shared" si="49"/>
        <v>0</v>
      </c>
      <c r="K93" s="75">
        <f t="shared" si="49"/>
        <v>0</v>
      </c>
      <c r="L93" s="75">
        <f t="shared" si="49"/>
        <v>0</v>
      </c>
      <c r="M93" s="75">
        <f t="shared" si="49"/>
        <v>722146488</v>
      </c>
      <c r="N93" s="75">
        <f t="shared" si="49"/>
        <v>692146488</v>
      </c>
      <c r="O93" s="75">
        <f t="shared" si="49"/>
        <v>30000000</v>
      </c>
      <c r="P93" s="75">
        <f t="shared" si="49"/>
        <v>549110718</v>
      </c>
      <c r="Q93" s="75">
        <f t="shared" si="49"/>
        <v>549110718</v>
      </c>
      <c r="R93" s="75">
        <f t="shared" si="49"/>
        <v>0</v>
      </c>
      <c r="S93" s="54"/>
      <c r="T93" s="53"/>
    </row>
    <row r="94" spans="1:20" ht="42" hidden="1" x14ac:dyDescent="0.35">
      <c r="A94" s="48" t="s">
        <v>82</v>
      </c>
      <c r="B94" s="76" t="s">
        <v>95</v>
      </c>
      <c r="C94" s="81">
        <f>SUM(D94:E94)</f>
        <v>1057207108</v>
      </c>
      <c r="D94" s="81">
        <v>1027207108</v>
      </c>
      <c r="E94" s="81">
        <v>30000000</v>
      </c>
      <c r="F94" s="81">
        <f>SUM(G94:H94)</f>
        <v>696207108</v>
      </c>
      <c r="G94" s="81">
        <v>666207108</v>
      </c>
      <c r="H94" s="81">
        <v>30000000</v>
      </c>
      <c r="I94" s="49">
        <f>J94+M94</f>
        <v>696207108</v>
      </c>
      <c r="J94" s="81"/>
      <c r="K94" s="81"/>
      <c r="L94" s="81"/>
      <c r="M94" s="81">
        <f>SUM(N94:O94)</f>
        <v>696207108</v>
      </c>
      <c r="N94" s="81">
        <v>666207108</v>
      </c>
      <c r="O94" s="81">
        <v>30000000</v>
      </c>
      <c r="P94" s="81">
        <f>SUM(Q94:R94)</f>
        <v>361000000</v>
      </c>
      <c r="Q94" s="81">
        <f t="shared" ref="Q94:R103" si="50">D94-G94</f>
        <v>361000000</v>
      </c>
      <c r="R94" s="81">
        <f t="shared" si="50"/>
        <v>0</v>
      </c>
      <c r="S94" s="54" t="s">
        <v>128</v>
      </c>
      <c r="T94" s="338" t="s">
        <v>129</v>
      </c>
    </row>
    <row r="95" spans="1:20" ht="17.25" hidden="1" customHeight="1" x14ac:dyDescent="0.35">
      <c r="A95" s="48" t="s">
        <v>82</v>
      </c>
      <c r="B95" s="76" t="s">
        <v>153</v>
      </c>
      <c r="C95" s="81">
        <f t="shared" ref="C95:C99" si="51">SUM(D95:E95)</f>
        <v>4465720</v>
      </c>
      <c r="D95" s="81">
        <v>4465720</v>
      </c>
      <c r="E95" s="81">
        <v>0</v>
      </c>
      <c r="F95" s="81"/>
      <c r="G95" s="81"/>
      <c r="H95" s="81"/>
      <c r="I95" s="81"/>
      <c r="J95" s="81"/>
      <c r="K95" s="81"/>
      <c r="L95" s="81"/>
      <c r="M95" s="81"/>
      <c r="N95" s="81"/>
      <c r="O95" s="81"/>
      <c r="P95" s="81">
        <f t="shared" ref="P95:P103" si="52">SUM(Q95:R95)</f>
        <v>4465720</v>
      </c>
      <c r="Q95" s="81">
        <f t="shared" si="50"/>
        <v>4465720</v>
      </c>
      <c r="R95" s="81">
        <f t="shared" si="50"/>
        <v>0</v>
      </c>
      <c r="S95" s="341" t="s">
        <v>119</v>
      </c>
      <c r="T95" s="339"/>
    </row>
    <row r="96" spans="1:20" ht="17.25" hidden="1" customHeight="1" x14ac:dyDescent="0.35">
      <c r="A96" s="48" t="s">
        <v>82</v>
      </c>
      <c r="B96" s="76" t="s">
        <v>154</v>
      </c>
      <c r="C96" s="81">
        <f t="shared" si="51"/>
        <v>64800000</v>
      </c>
      <c r="D96" s="81">
        <v>64800000</v>
      </c>
      <c r="E96" s="81">
        <v>0</v>
      </c>
      <c r="F96" s="81"/>
      <c r="G96" s="81"/>
      <c r="H96" s="81"/>
      <c r="I96" s="81"/>
      <c r="J96" s="81"/>
      <c r="K96" s="81"/>
      <c r="L96" s="81"/>
      <c r="M96" s="81"/>
      <c r="N96" s="81"/>
      <c r="O96" s="81"/>
      <c r="P96" s="81">
        <f t="shared" si="52"/>
        <v>64800000</v>
      </c>
      <c r="Q96" s="81">
        <f t="shared" si="50"/>
        <v>64800000</v>
      </c>
      <c r="R96" s="81">
        <f t="shared" si="50"/>
        <v>0</v>
      </c>
      <c r="S96" s="342"/>
      <c r="T96" s="339"/>
    </row>
    <row r="97" spans="1:20" ht="17.25" hidden="1" customHeight="1" x14ac:dyDescent="0.35">
      <c r="A97" s="48" t="s">
        <v>82</v>
      </c>
      <c r="B97" s="76" t="s">
        <v>155</v>
      </c>
      <c r="C97" s="81">
        <f t="shared" si="51"/>
        <v>20734400</v>
      </c>
      <c r="D97" s="81">
        <v>20734400</v>
      </c>
      <c r="E97" s="81">
        <v>0</v>
      </c>
      <c r="F97" s="81"/>
      <c r="G97" s="81"/>
      <c r="H97" s="81"/>
      <c r="I97" s="81"/>
      <c r="J97" s="81"/>
      <c r="K97" s="81"/>
      <c r="L97" s="81"/>
      <c r="M97" s="81"/>
      <c r="N97" s="81"/>
      <c r="O97" s="81"/>
      <c r="P97" s="81">
        <f t="shared" si="52"/>
        <v>20734400</v>
      </c>
      <c r="Q97" s="81">
        <f t="shared" si="50"/>
        <v>20734400</v>
      </c>
      <c r="R97" s="81">
        <f t="shared" si="50"/>
        <v>0</v>
      </c>
      <c r="S97" s="342"/>
      <c r="T97" s="339"/>
    </row>
    <row r="98" spans="1:20" ht="17.25" hidden="1" customHeight="1" x14ac:dyDescent="0.35">
      <c r="A98" s="48" t="s">
        <v>82</v>
      </c>
      <c r="B98" s="76" t="s">
        <v>157</v>
      </c>
      <c r="C98" s="81">
        <f t="shared" si="51"/>
        <v>25939380</v>
      </c>
      <c r="D98" s="81">
        <v>25939380</v>
      </c>
      <c r="E98" s="81">
        <v>0</v>
      </c>
      <c r="F98" s="81">
        <f>C98</f>
        <v>25939380</v>
      </c>
      <c r="G98" s="81">
        <f>D98</f>
        <v>25939380</v>
      </c>
      <c r="H98" s="81"/>
      <c r="I98" s="49">
        <f>J98+M98</f>
        <v>25939380</v>
      </c>
      <c r="J98" s="81"/>
      <c r="K98" s="81"/>
      <c r="L98" s="81"/>
      <c r="M98" s="81">
        <f>N98+O98</f>
        <v>25939380</v>
      </c>
      <c r="N98" s="81">
        <f>G98</f>
        <v>25939380</v>
      </c>
      <c r="O98" s="81"/>
      <c r="P98" s="81">
        <f t="shared" si="52"/>
        <v>0</v>
      </c>
      <c r="Q98" s="81">
        <f t="shared" si="50"/>
        <v>0</v>
      </c>
      <c r="R98" s="81">
        <f t="shared" si="50"/>
        <v>0</v>
      </c>
      <c r="S98" s="342"/>
      <c r="T98" s="339"/>
    </row>
    <row r="99" spans="1:20" ht="17.25" hidden="1" customHeight="1" x14ac:dyDescent="0.35">
      <c r="A99" s="48" t="s">
        <v>82</v>
      </c>
      <c r="B99" s="76" t="s">
        <v>158</v>
      </c>
      <c r="C99" s="81">
        <f t="shared" si="51"/>
        <v>22390348</v>
      </c>
      <c r="D99" s="81">
        <v>22390348</v>
      </c>
      <c r="E99" s="81">
        <v>0</v>
      </c>
      <c r="F99" s="81"/>
      <c r="G99" s="81"/>
      <c r="H99" s="81"/>
      <c r="I99" s="81"/>
      <c r="J99" s="81"/>
      <c r="K99" s="81"/>
      <c r="L99" s="81"/>
      <c r="M99" s="81"/>
      <c r="N99" s="81"/>
      <c r="O99" s="81"/>
      <c r="P99" s="81">
        <f t="shared" si="52"/>
        <v>22390348</v>
      </c>
      <c r="Q99" s="81">
        <f t="shared" si="50"/>
        <v>22390348</v>
      </c>
      <c r="R99" s="81">
        <f t="shared" si="50"/>
        <v>0</v>
      </c>
      <c r="S99" s="342"/>
      <c r="T99" s="339"/>
    </row>
    <row r="100" spans="1:20" ht="27" hidden="1" customHeight="1" x14ac:dyDescent="0.35">
      <c r="A100" s="48" t="s">
        <v>82</v>
      </c>
      <c r="B100" s="53" t="s">
        <v>99</v>
      </c>
      <c r="C100" s="73">
        <f>SUM(D100:E100)</f>
        <v>75720250</v>
      </c>
      <c r="D100" s="73">
        <v>75720250</v>
      </c>
      <c r="E100" s="73"/>
      <c r="F100" s="73"/>
      <c r="G100" s="73"/>
      <c r="H100" s="73"/>
      <c r="I100" s="49"/>
      <c r="J100" s="49"/>
      <c r="K100" s="49"/>
      <c r="L100" s="49"/>
      <c r="M100" s="73"/>
      <c r="N100" s="73"/>
      <c r="O100" s="49"/>
      <c r="P100" s="208">
        <f t="shared" si="52"/>
        <v>75720250</v>
      </c>
      <c r="Q100" s="81">
        <f t="shared" si="50"/>
        <v>75720250</v>
      </c>
      <c r="R100" s="81">
        <f t="shared" si="50"/>
        <v>0</v>
      </c>
      <c r="S100" s="343"/>
      <c r="T100" s="340"/>
    </row>
    <row r="101" spans="1:20" ht="47.25" customHeight="1" x14ac:dyDescent="0.35">
      <c r="A101" s="61">
        <v>5</v>
      </c>
      <c r="B101" s="74" t="s">
        <v>42</v>
      </c>
      <c r="C101" s="65">
        <f>C102</f>
        <v>116731238</v>
      </c>
      <c r="D101" s="65">
        <f t="shared" ref="D101:O102" si="53">D102</f>
        <v>116731238</v>
      </c>
      <c r="E101" s="65">
        <f t="shared" si="53"/>
        <v>0</v>
      </c>
      <c r="F101" s="65">
        <f t="shared" si="53"/>
        <v>116731238</v>
      </c>
      <c r="G101" s="65">
        <f t="shared" si="53"/>
        <v>116731238</v>
      </c>
      <c r="H101" s="65">
        <f t="shared" si="53"/>
        <v>0</v>
      </c>
      <c r="I101" s="65">
        <f t="shared" si="53"/>
        <v>116731238</v>
      </c>
      <c r="J101" s="65">
        <f t="shared" si="53"/>
        <v>0</v>
      </c>
      <c r="K101" s="65">
        <f t="shared" si="53"/>
        <v>0</v>
      </c>
      <c r="L101" s="65">
        <f t="shared" si="53"/>
        <v>0</v>
      </c>
      <c r="M101" s="65">
        <f t="shared" si="53"/>
        <v>116731238</v>
      </c>
      <c r="N101" s="65">
        <f t="shared" si="53"/>
        <v>116731238</v>
      </c>
      <c r="O101" s="65">
        <f t="shared" si="53"/>
        <v>0</v>
      </c>
      <c r="P101" s="75">
        <f t="shared" si="52"/>
        <v>0</v>
      </c>
      <c r="Q101" s="75">
        <f t="shared" si="50"/>
        <v>0</v>
      </c>
      <c r="R101" s="75">
        <f t="shared" si="50"/>
        <v>0</v>
      </c>
      <c r="S101" s="54"/>
      <c r="T101" s="53"/>
    </row>
    <row r="102" spans="1:20" s="45" customFormat="1" ht="62.25" customHeight="1" x14ac:dyDescent="0.35">
      <c r="A102" s="46" t="s">
        <v>177</v>
      </c>
      <c r="B102" s="56" t="s">
        <v>111</v>
      </c>
      <c r="C102" s="57">
        <f>C103</f>
        <v>116731238</v>
      </c>
      <c r="D102" s="57">
        <f t="shared" si="53"/>
        <v>116731238</v>
      </c>
      <c r="E102" s="57">
        <f t="shared" si="53"/>
        <v>0</v>
      </c>
      <c r="F102" s="57">
        <f t="shared" si="53"/>
        <v>116731238</v>
      </c>
      <c r="G102" s="57">
        <f t="shared" si="53"/>
        <v>116731238</v>
      </c>
      <c r="H102" s="57">
        <f t="shared" si="53"/>
        <v>0</v>
      </c>
      <c r="I102" s="57">
        <f t="shared" si="53"/>
        <v>116731238</v>
      </c>
      <c r="J102" s="57">
        <f t="shared" si="53"/>
        <v>0</v>
      </c>
      <c r="K102" s="57">
        <f t="shared" si="53"/>
        <v>0</v>
      </c>
      <c r="L102" s="57">
        <f t="shared" si="53"/>
        <v>0</v>
      </c>
      <c r="M102" s="57">
        <f t="shared" si="53"/>
        <v>116731238</v>
      </c>
      <c r="N102" s="57">
        <f t="shared" si="53"/>
        <v>116731238</v>
      </c>
      <c r="O102" s="57">
        <f t="shared" si="53"/>
        <v>0</v>
      </c>
      <c r="P102" s="82">
        <f t="shared" si="52"/>
        <v>0</v>
      </c>
      <c r="Q102" s="82">
        <f t="shared" si="50"/>
        <v>0</v>
      </c>
      <c r="R102" s="82">
        <f t="shared" si="50"/>
        <v>0</v>
      </c>
      <c r="S102" s="55"/>
      <c r="T102" s="52"/>
    </row>
    <row r="103" spans="1:20" ht="30" hidden="1" customHeight="1" x14ac:dyDescent="0.35">
      <c r="A103" s="46" t="s">
        <v>82</v>
      </c>
      <c r="B103" s="77" t="s">
        <v>102</v>
      </c>
      <c r="C103" s="73">
        <f>SUM(D103:E103)</f>
        <v>116731238</v>
      </c>
      <c r="D103" s="73">
        <v>116731238</v>
      </c>
      <c r="E103" s="73"/>
      <c r="F103" s="73">
        <f>SUM(G103:H103)</f>
        <v>116731238</v>
      </c>
      <c r="G103" s="73">
        <f>D103</f>
        <v>116731238</v>
      </c>
      <c r="H103" s="73"/>
      <c r="I103" s="49">
        <f>J103+M103</f>
        <v>116731238</v>
      </c>
      <c r="J103" s="49"/>
      <c r="K103" s="49"/>
      <c r="L103" s="49"/>
      <c r="M103" s="49">
        <f>N103+O103</f>
        <v>116731238</v>
      </c>
      <c r="N103" s="49">
        <f>G103</f>
        <v>116731238</v>
      </c>
      <c r="O103" s="49"/>
      <c r="P103" s="81">
        <f t="shared" si="52"/>
        <v>0</v>
      </c>
      <c r="Q103" s="81">
        <f t="shared" si="50"/>
        <v>0</v>
      </c>
      <c r="R103" s="81">
        <f t="shared" si="50"/>
        <v>0</v>
      </c>
      <c r="S103" s="54" t="s">
        <v>119</v>
      </c>
      <c r="T103" s="53" t="s">
        <v>130</v>
      </c>
    </row>
    <row r="104" spans="1:20" ht="79.5" customHeight="1" x14ac:dyDescent="0.35">
      <c r="A104" s="61">
        <v>6</v>
      </c>
      <c r="B104" s="74" t="s">
        <v>43</v>
      </c>
      <c r="C104" s="75">
        <f>C105+C108+C110</f>
        <v>206486540</v>
      </c>
      <c r="D104" s="75">
        <f t="shared" ref="D104:R104" si="54">D105+D108+D110</f>
        <v>206486540</v>
      </c>
      <c r="E104" s="75">
        <f t="shared" si="54"/>
        <v>0</v>
      </c>
      <c r="F104" s="75">
        <f t="shared" si="54"/>
        <v>199000000</v>
      </c>
      <c r="G104" s="75">
        <f t="shared" si="54"/>
        <v>199000000</v>
      </c>
      <c r="H104" s="75">
        <f t="shared" si="54"/>
        <v>0</v>
      </c>
      <c r="I104" s="75">
        <f t="shared" si="54"/>
        <v>199000000</v>
      </c>
      <c r="J104" s="75">
        <f t="shared" si="54"/>
        <v>0</v>
      </c>
      <c r="K104" s="75">
        <f t="shared" si="54"/>
        <v>0</v>
      </c>
      <c r="L104" s="75">
        <f t="shared" si="54"/>
        <v>0</v>
      </c>
      <c r="M104" s="75">
        <f t="shared" si="54"/>
        <v>199000000</v>
      </c>
      <c r="N104" s="75">
        <f t="shared" si="54"/>
        <v>199000000</v>
      </c>
      <c r="O104" s="75">
        <f t="shared" si="54"/>
        <v>0</v>
      </c>
      <c r="P104" s="75">
        <f t="shared" si="54"/>
        <v>7486540</v>
      </c>
      <c r="Q104" s="75">
        <f t="shared" si="54"/>
        <v>7486540</v>
      </c>
      <c r="R104" s="75">
        <f t="shared" si="54"/>
        <v>0</v>
      </c>
      <c r="S104" s="54"/>
      <c r="T104" s="53"/>
    </row>
    <row r="105" spans="1:20" s="98" customFormat="1" ht="153.75" customHeight="1" x14ac:dyDescent="0.35">
      <c r="A105" s="46" t="s">
        <v>178</v>
      </c>
      <c r="B105" s="56" t="s">
        <v>159</v>
      </c>
      <c r="C105" s="82">
        <f>C107+C106</f>
        <v>3486540</v>
      </c>
      <c r="D105" s="82">
        <f>D107+D106</f>
        <v>3486540</v>
      </c>
      <c r="E105" s="82">
        <f t="shared" ref="E105" si="55">E107+E106</f>
        <v>0</v>
      </c>
      <c r="F105" s="82"/>
      <c r="G105" s="82"/>
      <c r="H105" s="82"/>
      <c r="I105" s="82"/>
      <c r="J105" s="82"/>
      <c r="K105" s="82"/>
      <c r="L105" s="82"/>
      <c r="M105" s="82"/>
      <c r="N105" s="82"/>
      <c r="O105" s="82"/>
      <c r="P105" s="82">
        <f>P107+P106</f>
        <v>3486540</v>
      </c>
      <c r="Q105" s="82">
        <f t="shared" ref="Q105:R105" si="56">Q107+Q106</f>
        <v>3486540</v>
      </c>
      <c r="R105" s="82">
        <f t="shared" si="56"/>
        <v>0</v>
      </c>
      <c r="S105" s="96"/>
      <c r="T105" s="97"/>
    </row>
    <row r="106" spans="1:20" ht="19.5" hidden="1" customHeight="1" x14ac:dyDescent="0.35">
      <c r="A106" s="48" t="s">
        <v>82</v>
      </c>
      <c r="B106" s="76" t="s">
        <v>163</v>
      </c>
      <c r="C106" s="81">
        <f>D106+E106</f>
        <v>2829940</v>
      </c>
      <c r="D106" s="81">
        <v>2829940</v>
      </c>
      <c r="E106" s="81"/>
      <c r="F106" s="81"/>
      <c r="G106" s="81"/>
      <c r="H106" s="81"/>
      <c r="I106" s="81"/>
      <c r="J106" s="81"/>
      <c r="K106" s="81"/>
      <c r="L106" s="81"/>
      <c r="M106" s="81"/>
      <c r="N106" s="81"/>
      <c r="O106" s="81"/>
      <c r="P106" s="49">
        <f>C106-F106+J106</f>
        <v>2829940</v>
      </c>
      <c r="Q106" s="49">
        <f>D106-G106+K106</f>
        <v>2829940</v>
      </c>
      <c r="R106" s="49"/>
      <c r="S106" s="341" t="s">
        <v>120</v>
      </c>
      <c r="T106" s="53"/>
    </row>
    <row r="107" spans="1:20" ht="25.5" hidden="1" customHeight="1" x14ac:dyDescent="0.35">
      <c r="A107" s="48" t="s">
        <v>82</v>
      </c>
      <c r="B107" s="53" t="s">
        <v>99</v>
      </c>
      <c r="C107" s="81">
        <f>D107+E107</f>
        <v>656600</v>
      </c>
      <c r="D107" s="81">
        <v>656600</v>
      </c>
      <c r="E107" s="81"/>
      <c r="F107" s="81"/>
      <c r="G107" s="81"/>
      <c r="H107" s="81"/>
      <c r="I107" s="81"/>
      <c r="J107" s="81"/>
      <c r="K107" s="81"/>
      <c r="L107" s="81"/>
      <c r="M107" s="81"/>
      <c r="N107" s="81"/>
      <c r="O107" s="81"/>
      <c r="P107" s="49">
        <f>C107-F107+J107</f>
        <v>656600</v>
      </c>
      <c r="Q107" s="49">
        <f>D107-G107+K107</f>
        <v>656600</v>
      </c>
      <c r="R107" s="49"/>
      <c r="S107" s="343"/>
      <c r="T107" s="53"/>
    </row>
    <row r="108" spans="1:20" s="45" customFormat="1" ht="71.25" customHeight="1" x14ac:dyDescent="0.35">
      <c r="A108" s="46" t="s">
        <v>179</v>
      </c>
      <c r="B108" s="56" t="s">
        <v>45</v>
      </c>
      <c r="C108" s="47">
        <f>C109</f>
        <v>105000000</v>
      </c>
      <c r="D108" s="47">
        <f t="shared" ref="D108:R108" si="57">D109</f>
        <v>105000000</v>
      </c>
      <c r="E108" s="47">
        <f t="shared" si="57"/>
        <v>0</v>
      </c>
      <c r="F108" s="47">
        <f t="shared" si="57"/>
        <v>105000000</v>
      </c>
      <c r="G108" s="47">
        <f t="shared" si="57"/>
        <v>105000000</v>
      </c>
      <c r="H108" s="47">
        <f t="shared" si="57"/>
        <v>0</v>
      </c>
      <c r="I108" s="47">
        <f t="shared" si="57"/>
        <v>105000000</v>
      </c>
      <c r="J108" s="47">
        <f t="shared" si="57"/>
        <v>0</v>
      </c>
      <c r="K108" s="47">
        <f t="shared" si="57"/>
        <v>0</v>
      </c>
      <c r="L108" s="47">
        <f t="shared" si="57"/>
        <v>0</v>
      </c>
      <c r="M108" s="47">
        <f t="shared" si="57"/>
        <v>105000000</v>
      </c>
      <c r="N108" s="47">
        <f t="shared" si="57"/>
        <v>105000000</v>
      </c>
      <c r="O108" s="47">
        <f t="shared" si="57"/>
        <v>0</v>
      </c>
      <c r="P108" s="47">
        <f t="shared" si="57"/>
        <v>0</v>
      </c>
      <c r="Q108" s="47">
        <f t="shared" si="57"/>
        <v>0</v>
      </c>
      <c r="R108" s="47">
        <f t="shared" si="57"/>
        <v>0</v>
      </c>
      <c r="S108" s="55"/>
      <c r="T108" s="52"/>
    </row>
    <row r="109" spans="1:20" ht="26.25" hidden="1" customHeight="1" x14ac:dyDescent="0.35">
      <c r="A109" s="48" t="s">
        <v>82</v>
      </c>
      <c r="B109" s="77" t="s">
        <v>96</v>
      </c>
      <c r="C109" s="49">
        <f>SUM(D109)</f>
        <v>105000000</v>
      </c>
      <c r="D109" s="49">
        <f>G109</f>
        <v>105000000</v>
      </c>
      <c r="E109" s="49"/>
      <c r="F109" s="49">
        <f>SUM(G109)</f>
        <v>105000000</v>
      </c>
      <c r="G109" s="49">
        <v>105000000</v>
      </c>
      <c r="H109" s="49"/>
      <c r="I109" s="49">
        <f>J109+M109</f>
        <v>105000000</v>
      </c>
      <c r="J109" s="49"/>
      <c r="K109" s="49"/>
      <c r="L109" s="49"/>
      <c r="M109" s="49">
        <f>SUM(N109)</f>
        <v>105000000</v>
      </c>
      <c r="N109" s="49">
        <v>105000000</v>
      </c>
      <c r="O109" s="49"/>
      <c r="P109" s="49">
        <f>C109-F109+J109</f>
        <v>0</v>
      </c>
      <c r="Q109" s="49">
        <f>D109-G109+K109</f>
        <v>0</v>
      </c>
      <c r="R109" s="49"/>
      <c r="S109" s="54" t="s">
        <v>120</v>
      </c>
      <c r="T109" s="53" t="s">
        <v>71</v>
      </c>
    </row>
    <row r="110" spans="1:20" ht="48.75" customHeight="1" x14ac:dyDescent="0.35">
      <c r="A110" s="46" t="s">
        <v>184</v>
      </c>
      <c r="B110" s="51" t="s">
        <v>114</v>
      </c>
      <c r="C110" s="47">
        <f>C111+C112</f>
        <v>98000000</v>
      </c>
      <c r="D110" s="47">
        <f t="shared" ref="D110:R110" si="58">D111+D112</f>
        <v>98000000</v>
      </c>
      <c r="E110" s="47">
        <f t="shared" si="58"/>
        <v>0</v>
      </c>
      <c r="F110" s="47">
        <f t="shared" si="58"/>
        <v>94000000</v>
      </c>
      <c r="G110" s="47">
        <f t="shared" si="58"/>
        <v>94000000</v>
      </c>
      <c r="H110" s="47">
        <f t="shared" si="58"/>
        <v>0</v>
      </c>
      <c r="I110" s="47">
        <f t="shared" si="58"/>
        <v>94000000</v>
      </c>
      <c r="J110" s="47">
        <f t="shared" si="58"/>
        <v>0</v>
      </c>
      <c r="K110" s="47">
        <f t="shared" si="58"/>
        <v>0</v>
      </c>
      <c r="L110" s="47">
        <f t="shared" si="58"/>
        <v>0</v>
      </c>
      <c r="M110" s="47">
        <f t="shared" si="58"/>
        <v>94000000</v>
      </c>
      <c r="N110" s="47">
        <f t="shared" si="58"/>
        <v>94000000</v>
      </c>
      <c r="O110" s="47">
        <f t="shared" si="58"/>
        <v>0</v>
      </c>
      <c r="P110" s="47">
        <f t="shared" si="58"/>
        <v>4000000</v>
      </c>
      <c r="Q110" s="47">
        <f t="shared" si="58"/>
        <v>4000000</v>
      </c>
      <c r="R110" s="47">
        <f t="shared" si="58"/>
        <v>0</v>
      </c>
      <c r="S110" s="54"/>
      <c r="T110" s="53"/>
    </row>
    <row r="111" spans="1:20" ht="27" hidden="1" customHeight="1" x14ac:dyDescent="0.35">
      <c r="A111" s="48" t="s">
        <v>82</v>
      </c>
      <c r="B111" s="77" t="s">
        <v>102</v>
      </c>
      <c r="C111" s="49">
        <f>SUM(D111:E111)</f>
        <v>94000000</v>
      </c>
      <c r="D111" s="49">
        <v>94000000</v>
      </c>
      <c r="E111" s="49"/>
      <c r="F111" s="49">
        <f>SUM(G111:H111)</f>
        <v>94000000</v>
      </c>
      <c r="G111" s="49">
        <f>D111</f>
        <v>94000000</v>
      </c>
      <c r="H111" s="49"/>
      <c r="I111" s="49">
        <f>J111+M111</f>
        <v>94000000</v>
      </c>
      <c r="J111" s="49"/>
      <c r="K111" s="49"/>
      <c r="L111" s="49"/>
      <c r="M111" s="49">
        <f>SUM(N111)</f>
        <v>94000000</v>
      </c>
      <c r="N111" s="49">
        <f>G111</f>
        <v>94000000</v>
      </c>
      <c r="O111" s="49"/>
      <c r="P111" s="49">
        <f>C111-F111+J111</f>
        <v>0</v>
      </c>
      <c r="Q111" s="49">
        <f>D111-G111+K111</f>
        <v>0</v>
      </c>
      <c r="R111" s="49"/>
      <c r="S111" s="341" t="s">
        <v>115</v>
      </c>
      <c r="T111" s="53" t="s">
        <v>160</v>
      </c>
    </row>
    <row r="112" spans="1:20" ht="21.75" hidden="1" customHeight="1" x14ac:dyDescent="0.35">
      <c r="A112" s="48" t="s">
        <v>82</v>
      </c>
      <c r="B112" s="77" t="s">
        <v>90</v>
      </c>
      <c r="C112" s="49">
        <f>SUM(D112:E112)</f>
        <v>4000000</v>
      </c>
      <c r="D112" s="49">
        <v>4000000</v>
      </c>
      <c r="E112" s="49"/>
      <c r="F112" s="49"/>
      <c r="G112" s="49"/>
      <c r="H112" s="49"/>
      <c r="I112" s="49"/>
      <c r="J112" s="49"/>
      <c r="K112" s="49"/>
      <c r="L112" s="49"/>
      <c r="M112" s="49"/>
      <c r="N112" s="49"/>
      <c r="O112" s="49"/>
      <c r="P112" s="49">
        <f>C112-F112+J112</f>
        <v>4000000</v>
      </c>
      <c r="Q112" s="49">
        <f>D112-G112+K112</f>
        <v>4000000</v>
      </c>
      <c r="R112" s="49"/>
      <c r="S112" s="343"/>
      <c r="T112" s="53"/>
    </row>
    <row r="113" spans="1:20" ht="69.75" customHeight="1" x14ac:dyDescent="0.35">
      <c r="A113" s="61">
        <v>7</v>
      </c>
      <c r="B113" s="101" t="s">
        <v>47</v>
      </c>
      <c r="C113" s="72">
        <f t="shared" ref="C113:R113" si="59">C114</f>
        <v>250000000</v>
      </c>
      <c r="D113" s="72">
        <f t="shared" si="59"/>
        <v>221572000</v>
      </c>
      <c r="E113" s="72">
        <f t="shared" si="59"/>
        <v>28428000</v>
      </c>
      <c r="F113" s="72">
        <f t="shared" si="59"/>
        <v>0</v>
      </c>
      <c r="G113" s="72">
        <f t="shared" si="59"/>
        <v>0</v>
      </c>
      <c r="H113" s="72">
        <f t="shared" si="59"/>
        <v>0</v>
      </c>
      <c r="I113" s="72">
        <f t="shared" si="59"/>
        <v>2506000000</v>
      </c>
      <c r="J113" s="72">
        <f t="shared" si="59"/>
        <v>2506000000</v>
      </c>
      <c r="K113" s="72">
        <f t="shared" si="59"/>
        <v>2506000000</v>
      </c>
      <c r="L113" s="72">
        <f t="shared" si="59"/>
        <v>0</v>
      </c>
      <c r="M113" s="72">
        <f t="shared" si="59"/>
        <v>0</v>
      </c>
      <c r="N113" s="72">
        <f t="shared" si="59"/>
        <v>0</v>
      </c>
      <c r="O113" s="72">
        <f t="shared" si="59"/>
        <v>0</v>
      </c>
      <c r="P113" s="72">
        <f t="shared" si="59"/>
        <v>2756000000</v>
      </c>
      <c r="Q113" s="72">
        <f t="shared" si="59"/>
        <v>2727572000</v>
      </c>
      <c r="R113" s="72">
        <f t="shared" si="59"/>
        <v>28428000</v>
      </c>
      <c r="S113" s="54"/>
      <c r="T113" s="53"/>
    </row>
    <row r="114" spans="1:20" s="45" customFormat="1" ht="84" customHeight="1" x14ac:dyDescent="0.35">
      <c r="A114" s="46" t="s">
        <v>180</v>
      </c>
      <c r="B114" s="51" t="s">
        <v>105</v>
      </c>
      <c r="C114" s="47">
        <f>SUM(C115:C117)</f>
        <v>250000000</v>
      </c>
      <c r="D114" s="47">
        <f t="shared" ref="D114:R114" si="60">SUM(D115:D117)</f>
        <v>221572000</v>
      </c>
      <c r="E114" s="47">
        <f t="shared" si="60"/>
        <v>28428000</v>
      </c>
      <c r="F114" s="47">
        <f t="shared" si="60"/>
        <v>0</v>
      </c>
      <c r="G114" s="47">
        <f t="shared" si="60"/>
        <v>0</v>
      </c>
      <c r="H114" s="47">
        <f t="shared" si="60"/>
        <v>0</v>
      </c>
      <c r="I114" s="47">
        <f t="shared" si="60"/>
        <v>2506000000</v>
      </c>
      <c r="J114" s="47">
        <f t="shared" si="60"/>
        <v>2506000000</v>
      </c>
      <c r="K114" s="47">
        <f t="shared" si="60"/>
        <v>2506000000</v>
      </c>
      <c r="L114" s="47">
        <f t="shared" si="60"/>
        <v>0</v>
      </c>
      <c r="M114" s="47"/>
      <c r="N114" s="47"/>
      <c r="O114" s="47"/>
      <c r="P114" s="47">
        <f t="shared" si="60"/>
        <v>2756000000</v>
      </c>
      <c r="Q114" s="47">
        <f t="shared" si="60"/>
        <v>2727572000</v>
      </c>
      <c r="R114" s="47">
        <f t="shared" si="60"/>
        <v>28428000</v>
      </c>
      <c r="S114" s="55" t="s">
        <v>115</v>
      </c>
      <c r="T114" s="52"/>
    </row>
    <row r="115" spans="1:20" ht="20.25" hidden="1" customHeight="1" x14ac:dyDescent="0.35">
      <c r="A115" s="48" t="s">
        <v>82</v>
      </c>
      <c r="B115" s="77" t="s">
        <v>140</v>
      </c>
      <c r="C115" s="49">
        <f>D115+E115</f>
        <v>250000000</v>
      </c>
      <c r="D115" s="49">
        <v>221572000</v>
      </c>
      <c r="E115" s="49">
        <v>28428000</v>
      </c>
      <c r="F115" s="49"/>
      <c r="G115" s="49"/>
      <c r="H115" s="49"/>
      <c r="I115" s="49"/>
      <c r="J115" s="49"/>
      <c r="K115" s="49"/>
      <c r="L115" s="49"/>
      <c r="M115" s="49"/>
      <c r="N115" s="49"/>
      <c r="O115" s="49"/>
      <c r="P115" s="49">
        <f t="shared" ref="P115:R117" si="61">C115-F115+J115</f>
        <v>250000000</v>
      </c>
      <c r="Q115" s="49">
        <f t="shared" si="61"/>
        <v>221572000</v>
      </c>
      <c r="R115" s="49">
        <f t="shared" si="61"/>
        <v>28428000</v>
      </c>
      <c r="S115" s="54"/>
      <c r="T115" s="53"/>
    </row>
    <row r="116" spans="1:20" ht="20.25" hidden="1" customHeight="1" x14ac:dyDescent="0.35">
      <c r="A116" s="48" t="s">
        <v>82</v>
      </c>
      <c r="B116" s="77" t="s">
        <v>88</v>
      </c>
      <c r="C116" s="49"/>
      <c r="D116" s="49"/>
      <c r="E116" s="49"/>
      <c r="F116" s="49"/>
      <c r="G116" s="49"/>
      <c r="H116" s="49"/>
      <c r="I116" s="49">
        <f>J116+M116</f>
        <v>1806000000</v>
      </c>
      <c r="J116" s="49">
        <f>K116</f>
        <v>1806000000</v>
      </c>
      <c r="K116" s="49">
        <v>1806000000</v>
      </c>
      <c r="L116" s="49"/>
      <c r="M116" s="49"/>
      <c r="N116" s="49"/>
      <c r="O116" s="49"/>
      <c r="P116" s="49">
        <f t="shared" si="61"/>
        <v>1806000000</v>
      </c>
      <c r="Q116" s="49">
        <f t="shared" si="61"/>
        <v>1806000000</v>
      </c>
      <c r="R116" s="49">
        <f t="shared" si="61"/>
        <v>0</v>
      </c>
      <c r="S116" s="54"/>
      <c r="T116" s="53"/>
    </row>
    <row r="117" spans="1:20" ht="20.25" hidden="1" customHeight="1" x14ac:dyDescent="0.35">
      <c r="A117" s="48" t="s">
        <v>82</v>
      </c>
      <c r="B117" s="77" t="s">
        <v>93</v>
      </c>
      <c r="C117" s="49"/>
      <c r="D117" s="49"/>
      <c r="E117" s="49"/>
      <c r="F117" s="49"/>
      <c r="G117" s="49"/>
      <c r="H117" s="49"/>
      <c r="I117" s="49">
        <f>J117+M117</f>
        <v>700000000</v>
      </c>
      <c r="J117" s="49">
        <f t="shared" ref="J117" si="62">K117</f>
        <v>700000000</v>
      </c>
      <c r="K117" s="49">
        <v>700000000</v>
      </c>
      <c r="L117" s="49"/>
      <c r="M117" s="49"/>
      <c r="N117" s="49"/>
      <c r="O117" s="49"/>
      <c r="P117" s="49">
        <f t="shared" si="61"/>
        <v>700000000</v>
      </c>
      <c r="Q117" s="49">
        <f t="shared" si="61"/>
        <v>700000000</v>
      </c>
      <c r="R117" s="49">
        <f t="shared" si="61"/>
        <v>0</v>
      </c>
      <c r="S117" s="54"/>
      <c r="T117" s="53"/>
    </row>
    <row r="118" spans="1:20" s="58" customFormat="1" ht="80.25" customHeight="1" x14ac:dyDescent="0.35">
      <c r="A118" s="61">
        <v>8</v>
      </c>
      <c r="B118" s="74" t="s">
        <v>106</v>
      </c>
      <c r="C118" s="72">
        <f>C119</f>
        <v>68322773</v>
      </c>
      <c r="D118" s="72">
        <f t="shared" ref="D118:R118" si="63">D119</f>
        <v>68322773</v>
      </c>
      <c r="E118" s="72">
        <f t="shared" si="63"/>
        <v>0</v>
      </c>
      <c r="F118" s="72">
        <f t="shared" si="63"/>
        <v>0</v>
      </c>
      <c r="G118" s="72">
        <f t="shared" si="63"/>
        <v>0</v>
      </c>
      <c r="H118" s="72">
        <f t="shared" si="63"/>
        <v>0</v>
      </c>
      <c r="I118" s="72">
        <f t="shared" si="63"/>
        <v>2548156676</v>
      </c>
      <c r="J118" s="72">
        <f t="shared" si="63"/>
        <v>2548156676</v>
      </c>
      <c r="K118" s="72">
        <f t="shared" si="63"/>
        <v>2548156676</v>
      </c>
      <c r="L118" s="72">
        <f t="shared" si="63"/>
        <v>0</v>
      </c>
      <c r="M118" s="72"/>
      <c r="N118" s="72"/>
      <c r="O118" s="72"/>
      <c r="P118" s="72">
        <f t="shared" si="63"/>
        <v>2616479449</v>
      </c>
      <c r="Q118" s="72">
        <f t="shared" si="63"/>
        <v>2616479449</v>
      </c>
      <c r="R118" s="72">
        <f t="shared" si="63"/>
        <v>0</v>
      </c>
      <c r="S118" s="66"/>
      <c r="T118" s="67"/>
    </row>
    <row r="119" spans="1:20" s="45" customFormat="1" ht="60.75" customHeight="1" x14ac:dyDescent="0.35">
      <c r="A119" s="46" t="s">
        <v>181</v>
      </c>
      <c r="B119" s="56" t="s">
        <v>107</v>
      </c>
      <c r="C119" s="47">
        <f>SUM(C120:C125)</f>
        <v>68322773</v>
      </c>
      <c r="D119" s="47">
        <f t="shared" ref="D119:R119" si="64">SUM(D120:D125)</f>
        <v>68322773</v>
      </c>
      <c r="E119" s="47">
        <f t="shared" si="64"/>
        <v>0</v>
      </c>
      <c r="F119" s="47">
        <f t="shared" si="64"/>
        <v>0</v>
      </c>
      <c r="G119" s="47">
        <f t="shared" si="64"/>
        <v>0</v>
      </c>
      <c r="H119" s="47">
        <f t="shared" si="64"/>
        <v>0</v>
      </c>
      <c r="I119" s="47">
        <f t="shared" si="64"/>
        <v>2548156676</v>
      </c>
      <c r="J119" s="47">
        <f t="shared" si="64"/>
        <v>2548156676</v>
      </c>
      <c r="K119" s="47">
        <f t="shared" si="64"/>
        <v>2548156676</v>
      </c>
      <c r="L119" s="47">
        <f t="shared" si="64"/>
        <v>0</v>
      </c>
      <c r="M119" s="47"/>
      <c r="N119" s="47"/>
      <c r="O119" s="47"/>
      <c r="P119" s="47">
        <f t="shared" si="64"/>
        <v>2616479449</v>
      </c>
      <c r="Q119" s="47">
        <f t="shared" si="64"/>
        <v>2616479449</v>
      </c>
      <c r="R119" s="47">
        <f t="shared" si="64"/>
        <v>0</v>
      </c>
      <c r="S119" s="55" t="s">
        <v>115</v>
      </c>
      <c r="T119" s="52" t="s">
        <v>122</v>
      </c>
    </row>
    <row r="120" spans="1:20" ht="19.5" hidden="1" customHeight="1" x14ac:dyDescent="0.35">
      <c r="A120" s="99" t="s">
        <v>82</v>
      </c>
      <c r="B120" s="76" t="s">
        <v>154</v>
      </c>
      <c r="C120" s="49"/>
      <c r="D120" s="49"/>
      <c r="E120" s="49"/>
      <c r="F120" s="49"/>
      <c r="G120" s="63"/>
      <c r="H120" s="49"/>
      <c r="I120" s="49">
        <f>J120+M120</f>
        <v>490000000</v>
      </c>
      <c r="J120" s="49">
        <f>K120+L120</f>
        <v>490000000</v>
      </c>
      <c r="K120" s="49">
        <v>490000000</v>
      </c>
      <c r="L120" s="49"/>
      <c r="M120" s="49"/>
      <c r="N120" s="49"/>
      <c r="O120" s="49"/>
      <c r="P120" s="49">
        <f t="shared" ref="P120:R125" si="65">C120-F120+J120</f>
        <v>490000000</v>
      </c>
      <c r="Q120" s="49">
        <f t="shared" si="65"/>
        <v>490000000</v>
      </c>
      <c r="R120" s="49">
        <f t="shared" si="65"/>
        <v>0</v>
      </c>
      <c r="S120" s="54"/>
      <c r="T120" s="53"/>
    </row>
    <row r="121" spans="1:20" ht="19.5" hidden="1" customHeight="1" x14ac:dyDescent="0.35">
      <c r="A121" s="99" t="s">
        <v>82</v>
      </c>
      <c r="B121" s="76" t="s">
        <v>156</v>
      </c>
      <c r="C121" s="49">
        <f>D121+E121</f>
        <v>17879453</v>
      </c>
      <c r="D121" s="49">
        <v>17879453</v>
      </c>
      <c r="E121" s="49"/>
      <c r="F121" s="49"/>
      <c r="G121" s="63"/>
      <c r="H121" s="49"/>
      <c r="I121" s="49"/>
      <c r="J121" s="49"/>
      <c r="K121" s="49"/>
      <c r="L121" s="49"/>
      <c r="M121" s="49"/>
      <c r="N121" s="49"/>
      <c r="O121" s="49"/>
      <c r="P121" s="49">
        <f t="shared" si="65"/>
        <v>17879453</v>
      </c>
      <c r="Q121" s="49">
        <f t="shared" si="65"/>
        <v>17879453</v>
      </c>
      <c r="R121" s="49">
        <f t="shared" si="65"/>
        <v>0</v>
      </c>
      <c r="S121" s="54"/>
      <c r="T121" s="53"/>
    </row>
    <row r="122" spans="1:20" ht="19.5" hidden="1" customHeight="1" x14ac:dyDescent="0.35">
      <c r="A122" s="99" t="s">
        <v>82</v>
      </c>
      <c r="B122" s="76" t="s">
        <v>157</v>
      </c>
      <c r="C122" s="49"/>
      <c r="D122" s="49"/>
      <c r="E122" s="49"/>
      <c r="F122" s="49"/>
      <c r="G122" s="49"/>
      <c r="H122" s="49"/>
      <c r="I122" s="49">
        <f>J122+M122</f>
        <v>418156676</v>
      </c>
      <c r="J122" s="49">
        <f>K122+L122</f>
        <v>418156676</v>
      </c>
      <c r="K122" s="49">
        <f>470000000-51843324</f>
        <v>418156676</v>
      </c>
      <c r="L122" s="49"/>
      <c r="M122" s="49"/>
      <c r="N122" s="49"/>
      <c r="O122" s="49"/>
      <c r="P122" s="49">
        <f t="shared" si="65"/>
        <v>418156676</v>
      </c>
      <c r="Q122" s="49">
        <f t="shared" si="65"/>
        <v>418156676</v>
      </c>
      <c r="R122" s="49">
        <f t="shared" si="65"/>
        <v>0</v>
      </c>
      <c r="S122" s="54"/>
      <c r="T122" s="53"/>
    </row>
    <row r="123" spans="1:20" ht="19.5" hidden="1" customHeight="1" x14ac:dyDescent="0.35">
      <c r="A123" s="99" t="s">
        <v>82</v>
      </c>
      <c r="B123" s="76" t="s">
        <v>158</v>
      </c>
      <c r="C123" s="49"/>
      <c r="D123" s="49"/>
      <c r="E123" s="49"/>
      <c r="F123" s="49"/>
      <c r="G123" s="49"/>
      <c r="H123" s="49"/>
      <c r="I123" s="49">
        <f>J123+M123</f>
        <v>1190000000</v>
      </c>
      <c r="J123" s="49">
        <f>K123+L123</f>
        <v>1190000000</v>
      </c>
      <c r="K123" s="49">
        <v>1190000000</v>
      </c>
      <c r="L123" s="49"/>
      <c r="M123" s="49"/>
      <c r="N123" s="49"/>
      <c r="O123" s="49"/>
      <c r="P123" s="49">
        <f t="shared" si="65"/>
        <v>1190000000</v>
      </c>
      <c r="Q123" s="49">
        <f t="shared" si="65"/>
        <v>1190000000</v>
      </c>
      <c r="R123" s="49">
        <f t="shared" si="65"/>
        <v>0</v>
      </c>
      <c r="S123" s="54"/>
      <c r="T123" s="53"/>
    </row>
    <row r="124" spans="1:20" ht="19.5" hidden="1" customHeight="1" x14ac:dyDescent="0.35">
      <c r="A124" s="99" t="s">
        <v>82</v>
      </c>
      <c r="B124" s="76" t="s">
        <v>161</v>
      </c>
      <c r="C124" s="49"/>
      <c r="D124" s="49"/>
      <c r="E124" s="49"/>
      <c r="F124" s="49"/>
      <c r="G124" s="49"/>
      <c r="H124" s="49"/>
      <c r="I124" s="49">
        <f>J124+M124</f>
        <v>450000000</v>
      </c>
      <c r="J124" s="49">
        <f>K124+L124</f>
        <v>450000000</v>
      </c>
      <c r="K124" s="49">
        <v>450000000</v>
      </c>
      <c r="L124" s="49"/>
      <c r="M124" s="49"/>
      <c r="N124" s="49"/>
      <c r="O124" s="49"/>
      <c r="P124" s="49">
        <f t="shared" si="65"/>
        <v>450000000</v>
      </c>
      <c r="Q124" s="49">
        <f t="shared" si="65"/>
        <v>450000000</v>
      </c>
      <c r="R124" s="49">
        <f t="shared" si="65"/>
        <v>0</v>
      </c>
      <c r="S124" s="54"/>
      <c r="T124" s="53"/>
    </row>
    <row r="125" spans="1:20" ht="19.5" hidden="1" customHeight="1" x14ac:dyDescent="0.35">
      <c r="A125" s="99" t="s">
        <v>82</v>
      </c>
      <c r="B125" s="76" t="s">
        <v>162</v>
      </c>
      <c r="C125" s="49">
        <f>D125+E125</f>
        <v>50443320</v>
      </c>
      <c r="D125" s="49">
        <v>50443320</v>
      </c>
      <c r="E125" s="49"/>
      <c r="F125" s="49"/>
      <c r="G125" s="49"/>
      <c r="H125" s="49"/>
      <c r="I125" s="49"/>
      <c r="J125" s="49"/>
      <c r="K125" s="49"/>
      <c r="L125" s="49"/>
      <c r="M125" s="49"/>
      <c r="N125" s="49"/>
      <c r="O125" s="49"/>
      <c r="P125" s="49">
        <f t="shared" si="65"/>
        <v>50443320</v>
      </c>
      <c r="Q125" s="49">
        <f t="shared" si="65"/>
        <v>50443320</v>
      </c>
      <c r="R125" s="49">
        <f t="shared" si="65"/>
        <v>0</v>
      </c>
      <c r="S125" s="54"/>
      <c r="T125" s="53"/>
    </row>
    <row r="126" spans="1:20" ht="25.5" customHeight="1" x14ac:dyDescent="0.35">
      <c r="A126" s="68" t="s">
        <v>85</v>
      </c>
      <c r="B126" s="69" t="s">
        <v>23</v>
      </c>
      <c r="C126" s="70">
        <f>C127+C147+C159+C167+C179</f>
        <v>31784000000</v>
      </c>
      <c r="D126" s="70">
        <f t="shared" ref="D126:R126" si="66">D127+D147+D159+D167+D179</f>
        <v>31527000000</v>
      </c>
      <c r="E126" s="70">
        <f t="shared" si="66"/>
        <v>257000000</v>
      </c>
      <c r="F126" s="70">
        <f t="shared" si="66"/>
        <v>5286520000</v>
      </c>
      <c r="G126" s="70">
        <f t="shared" si="66"/>
        <v>5145220000</v>
      </c>
      <c r="H126" s="70">
        <f t="shared" si="66"/>
        <v>141300000</v>
      </c>
      <c r="I126" s="70">
        <f t="shared" si="66"/>
        <v>5286520000</v>
      </c>
      <c r="J126" s="70">
        <f t="shared" si="66"/>
        <v>0</v>
      </c>
      <c r="K126" s="70">
        <f t="shared" si="66"/>
        <v>0</v>
      </c>
      <c r="L126" s="70">
        <f t="shared" si="66"/>
        <v>0</v>
      </c>
      <c r="M126" s="70">
        <f t="shared" si="66"/>
        <v>5286520000</v>
      </c>
      <c r="N126" s="70">
        <f t="shared" si="66"/>
        <v>5145220000</v>
      </c>
      <c r="O126" s="70">
        <f t="shared" si="66"/>
        <v>141300000</v>
      </c>
      <c r="P126" s="70">
        <f t="shared" si="66"/>
        <v>26497480000</v>
      </c>
      <c r="Q126" s="70">
        <f t="shared" si="66"/>
        <v>26381780000</v>
      </c>
      <c r="R126" s="70">
        <f t="shared" si="66"/>
        <v>115700000</v>
      </c>
      <c r="S126" s="179"/>
      <c r="T126" s="180"/>
    </row>
    <row r="127" spans="1:20" ht="48" customHeight="1" x14ac:dyDescent="0.35">
      <c r="A127" s="61">
        <v>1</v>
      </c>
      <c r="B127" s="67" t="s">
        <v>35</v>
      </c>
      <c r="C127" s="65">
        <f>C128+C136</f>
        <v>2019000000</v>
      </c>
      <c r="D127" s="65">
        <f t="shared" ref="D127:R127" si="67">D128+D136</f>
        <v>1923000000</v>
      </c>
      <c r="E127" s="65">
        <f t="shared" si="67"/>
        <v>96000000</v>
      </c>
      <c r="F127" s="65">
        <f t="shared" si="67"/>
        <v>389000000</v>
      </c>
      <c r="G127" s="65">
        <f t="shared" si="67"/>
        <v>367600000</v>
      </c>
      <c r="H127" s="65">
        <f t="shared" si="67"/>
        <v>21400000</v>
      </c>
      <c r="I127" s="65">
        <f t="shared" si="67"/>
        <v>389000000</v>
      </c>
      <c r="J127" s="65">
        <f t="shared" si="67"/>
        <v>0</v>
      </c>
      <c r="K127" s="65">
        <f t="shared" si="67"/>
        <v>0</v>
      </c>
      <c r="L127" s="65">
        <f t="shared" si="67"/>
        <v>0</v>
      </c>
      <c r="M127" s="65">
        <f t="shared" si="67"/>
        <v>389000000</v>
      </c>
      <c r="N127" s="65">
        <f t="shared" si="67"/>
        <v>367600000</v>
      </c>
      <c r="O127" s="65">
        <f t="shared" si="67"/>
        <v>21400000</v>
      </c>
      <c r="P127" s="65">
        <f t="shared" si="67"/>
        <v>1630000000</v>
      </c>
      <c r="Q127" s="65">
        <f t="shared" si="67"/>
        <v>1555400000</v>
      </c>
      <c r="R127" s="65">
        <f t="shared" si="67"/>
        <v>74600000</v>
      </c>
      <c r="S127" s="54"/>
      <c r="T127" s="53"/>
    </row>
    <row r="128" spans="1:20" ht="29.25" customHeight="1" x14ac:dyDescent="0.35">
      <c r="A128" s="46" t="s">
        <v>174</v>
      </c>
      <c r="B128" s="52" t="s">
        <v>46</v>
      </c>
      <c r="C128" s="57">
        <f>SUM(C129:C135)</f>
        <v>401000000</v>
      </c>
      <c r="D128" s="57">
        <f t="shared" ref="D128:R128" si="68">SUM(D129:D135)</f>
        <v>382000000</v>
      </c>
      <c r="E128" s="57">
        <f t="shared" si="68"/>
        <v>19000000</v>
      </c>
      <c r="F128" s="57">
        <f t="shared" si="68"/>
        <v>311000000</v>
      </c>
      <c r="G128" s="57">
        <f t="shared" si="68"/>
        <v>295300000</v>
      </c>
      <c r="H128" s="57">
        <f t="shared" si="68"/>
        <v>15700000</v>
      </c>
      <c r="I128" s="57">
        <f t="shared" si="68"/>
        <v>311000000</v>
      </c>
      <c r="J128" s="57">
        <f t="shared" si="68"/>
        <v>0</v>
      </c>
      <c r="K128" s="57">
        <f t="shared" si="68"/>
        <v>0</v>
      </c>
      <c r="L128" s="57">
        <f t="shared" si="68"/>
        <v>0</v>
      </c>
      <c r="M128" s="57">
        <f t="shared" si="68"/>
        <v>311000000</v>
      </c>
      <c r="N128" s="57">
        <f t="shared" si="68"/>
        <v>295300000</v>
      </c>
      <c r="O128" s="57">
        <f t="shared" si="68"/>
        <v>15700000</v>
      </c>
      <c r="P128" s="57">
        <f t="shared" si="68"/>
        <v>90000000</v>
      </c>
      <c r="Q128" s="57">
        <f t="shared" si="68"/>
        <v>86700000</v>
      </c>
      <c r="R128" s="57">
        <f t="shared" si="68"/>
        <v>3300000</v>
      </c>
      <c r="S128" s="54"/>
      <c r="T128" s="53"/>
    </row>
    <row r="129" spans="1:20" ht="18" hidden="1" customHeight="1" x14ac:dyDescent="0.35">
      <c r="A129" s="48" t="s">
        <v>82</v>
      </c>
      <c r="B129" s="53" t="s">
        <v>87</v>
      </c>
      <c r="C129" s="73">
        <f>SUM(D129:E129)</f>
        <v>91000000</v>
      </c>
      <c r="D129" s="73">
        <v>87000000</v>
      </c>
      <c r="E129" s="73">
        <v>4000000</v>
      </c>
      <c r="F129" s="73">
        <f>SUM(G129:H129)</f>
        <v>91000000</v>
      </c>
      <c r="G129" s="73">
        <f>D129</f>
        <v>87000000</v>
      </c>
      <c r="H129" s="73">
        <f>E129</f>
        <v>4000000</v>
      </c>
      <c r="I129" s="73">
        <f>J129+M129</f>
        <v>91000000</v>
      </c>
      <c r="J129" s="73"/>
      <c r="K129" s="73"/>
      <c r="L129" s="73"/>
      <c r="M129" s="73">
        <f>N129+O129</f>
        <v>91000000</v>
      </c>
      <c r="N129" s="73">
        <f>G129</f>
        <v>87000000</v>
      </c>
      <c r="O129" s="73">
        <f>H129</f>
        <v>4000000</v>
      </c>
      <c r="P129" s="73">
        <f>SUM(Q129:R129)</f>
        <v>0</v>
      </c>
      <c r="Q129" s="73">
        <f t="shared" ref="Q129:Q135" si="69">D129-G129</f>
        <v>0</v>
      </c>
      <c r="R129" s="73"/>
      <c r="S129" s="341" t="s">
        <v>115</v>
      </c>
      <c r="T129" s="338" t="s">
        <v>75</v>
      </c>
    </row>
    <row r="130" spans="1:20" ht="18" hidden="1" customHeight="1" x14ac:dyDescent="0.35">
      <c r="A130" s="48" t="s">
        <v>82</v>
      </c>
      <c r="B130" s="53" t="s">
        <v>88</v>
      </c>
      <c r="C130" s="73">
        <f t="shared" ref="C130:C135" si="70">SUM(D130:E130)</f>
        <v>50000000</v>
      </c>
      <c r="D130" s="73">
        <v>47600000</v>
      </c>
      <c r="E130" s="73">
        <v>2400000</v>
      </c>
      <c r="F130" s="73">
        <f t="shared" ref="F130:F134" si="71">SUM(G130:H130)</f>
        <v>50000000</v>
      </c>
      <c r="G130" s="73">
        <f t="shared" ref="G130:H134" si="72">D130</f>
        <v>47600000</v>
      </c>
      <c r="H130" s="73">
        <f t="shared" si="72"/>
        <v>2400000</v>
      </c>
      <c r="I130" s="73">
        <f t="shared" ref="I130:I134" si="73">J130+M130</f>
        <v>50000000</v>
      </c>
      <c r="J130" s="73"/>
      <c r="K130" s="73"/>
      <c r="L130" s="73"/>
      <c r="M130" s="73">
        <f t="shared" ref="M130:M135" si="74">N130+O130</f>
        <v>50000000</v>
      </c>
      <c r="N130" s="73">
        <f t="shared" ref="N130:O135" si="75">G130</f>
        <v>47600000</v>
      </c>
      <c r="O130" s="73">
        <f t="shared" si="75"/>
        <v>2400000</v>
      </c>
      <c r="P130" s="73">
        <f t="shared" ref="P130:P135" si="76">SUM(Q130:R130)</f>
        <v>0</v>
      </c>
      <c r="Q130" s="73">
        <f t="shared" si="69"/>
        <v>0</v>
      </c>
      <c r="R130" s="73"/>
      <c r="S130" s="342"/>
      <c r="T130" s="339"/>
    </row>
    <row r="131" spans="1:20" ht="18" hidden="1" customHeight="1" x14ac:dyDescent="0.35">
      <c r="A131" s="48" t="s">
        <v>82</v>
      </c>
      <c r="B131" s="53" t="s">
        <v>90</v>
      </c>
      <c r="C131" s="73">
        <f t="shared" si="70"/>
        <v>40000000</v>
      </c>
      <c r="D131" s="73">
        <v>38000000</v>
      </c>
      <c r="E131" s="73">
        <v>2000000</v>
      </c>
      <c r="F131" s="73">
        <f t="shared" si="71"/>
        <v>40000000</v>
      </c>
      <c r="G131" s="73">
        <f>D131</f>
        <v>38000000</v>
      </c>
      <c r="H131" s="73">
        <f>E131</f>
        <v>2000000</v>
      </c>
      <c r="I131" s="73">
        <f t="shared" si="73"/>
        <v>40000000</v>
      </c>
      <c r="J131" s="73"/>
      <c r="K131" s="73"/>
      <c r="L131" s="73"/>
      <c r="M131" s="73">
        <f t="shared" si="74"/>
        <v>40000000</v>
      </c>
      <c r="N131" s="73">
        <f t="shared" si="75"/>
        <v>38000000</v>
      </c>
      <c r="O131" s="73">
        <f t="shared" si="75"/>
        <v>2000000</v>
      </c>
      <c r="P131" s="73">
        <f t="shared" si="76"/>
        <v>0</v>
      </c>
      <c r="Q131" s="73">
        <f t="shared" si="69"/>
        <v>0</v>
      </c>
      <c r="R131" s="73">
        <f>E131-H131</f>
        <v>0</v>
      </c>
      <c r="S131" s="342"/>
      <c r="T131" s="339"/>
    </row>
    <row r="132" spans="1:20" ht="18" hidden="1" customHeight="1" x14ac:dyDescent="0.35">
      <c r="A132" s="48" t="s">
        <v>82</v>
      </c>
      <c r="B132" s="53" t="s">
        <v>91</v>
      </c>
      <c r="C132" s="73">
        <f t="shared" si="70"/>
        <v>70000000</v>
      </c>
      <c r="D132" s="73">
        <v>66700000</v>
      </c>
      <c r="E132" s="73">
        <v>3300000</v>
      </c>
      <c r="F132" s="73">
        <f t="shared" si="71"/>
        <v>50000000</v>
      </c>
      <c r="G132" s="73">
        <v>46700000</v>
      </c>
      <c r="H132" s="73">
        <v>3300000</v>
      </c>
      <c r="I132" s="73">
        <f t="shared" si="73"/>
        <v>50000000</v>
      </c>
      <c r="J132" s="73"/>
      <c r="K132" s="73"/>
      <c r="L132" s="73"/>
      <c r="M132" s="73">
        <f t="shared" si="74"/>
        <v>50000000</v>
      </c>
      <c r="N132" s="73">
        <f t="shared" si="75"/>
        <v>46700000</v>
      </c>
      <c r="O132" s="73">
        <f t="shared" si="75"/>
        <v>3300000</v>
      </c>
      <c r="P132" s="73">
        <f t="shared" si="76"/>
        <v>20000000</v>
      </c>
      <c r="Q132" s="73">
        <f t="shared" si="69"/>
        <v>20000000</v>
      </c>
      <c r="R132" s="73">
        <f>E132-H132</f>
        <v>0</v>
      </c>
      <c r="S132" s="342"/>
      <c r="T132" s="339"/>
    </row>
    <row r="133" spans="1:20" ht="18" hidden="1" customHeight="1" x14ac:dyDescent="0.35">
      <c r="A133" s="48" t="s">
        <v>82</v>
      </c>
      <c r="B133" s="53" t="s">
        <v>94</v>
      </c>
      <c r="C133" s="73">
        <f t="shared" si="70"/>
        <v>40000000</v>
      </c>
      <c r="D133" s="73">
        <v>38000000</v>
      </c>
      <c r="E133" s="73">
        <v>2000000</v>
      </c>
      <c r="F133" s="73">
        <f t="shared" si="71"/>
        <v>40000000</v>
      </c>
      <c r="G133" s="73">
        <f t="shared" si="72"/>
        <v>38000000</v>
      </c>
      <c r="H133" s="73">
        <f t="shared" si="72"/>
        <v>2000000</v>
      </c>
      <c r="I133" s="73">
        <f t="shared" si="73"/>
        <v>40000000</v>
      </c>
      <c r="J133" s="73"/>
      <c r="K133" s="73"/>
      <c r="L133" s="73"/>
      <c r="M133" s="73">
        <f t="shared" si="74"/>
        <v>40000000</v>
      </c>
      <c r="N133" s="73">
        <f t="shared" si="75"/>
        <v>38000000</v>
      </c>
      <c r="O133" s="73">
        <f t="shared" si="75"/>
        <v>2000000</v>
      </c>
      <c r="P133" s="73">
        <f t="shared" si="76"/>
        <v>0</v>
      </c>
      <c r="Q133" s="73">
        <f t="shared" si="69"/>
        <v>0</v>
      </c>
      <c r="R133" s="73"/>
      <c r="S133" s="342"/>
      <c r="T133" s="339"/>
    </row>
    <row r="134" spans="1:20" ht="18" hidden="1" customHeight="1" x14ac:dyDescent="0.35">
      <c r="A134" s="48" t="s">
        <v>82</v>
      </c>
      <c r="B134" s="53" t="s">
        <v>93</v>
      </c>
      <c r="C134" s="73">
        <f t="shared" si="70"/>
        <v>40000000</v>
      </c>
      <c r="D134" s="73">
        <v>38000000</v>
      </c>
      <c r="E134" s="73">
        <v>2000000</v>
      </c>
      <c r="F134" s="73">
        <f t="shared" si="71"/>
        <v>40000000</v>
      </c>
      <c r="G134" s="73">
        <f t="shared" si="72"/>
        <v>38000000</v>
      </c>
      <c r="H134" s="73">
        <f t="shared" si="72"/>
        <v>2000000</v>
      </c>
      <c r="I134" s="73">
        <f t="shared" si="73"/>
        <v>40000000</v>
      </c>
      <c r="J134" s="73"/>
      <c r="K134" s="73"/>
      <c r="L134" s="73"/>
      <c r="M134" s="73">
        <f t="shared" si="74"/>
        <v>40000000</v>
      </c>
      <c r="N134" s="73">
        <f t="shared" si="75"/>
        <v>38000000</v>
      </c>
      <c r="O134" s="73">
        <f t="shared" si="75"/>
        <v>2000000</v>
      </c>
      <c r="P134" s="73">
        <f t="shared" si="76"/>
        <v>0</v>
      </c>
      <c r="Q134" s="73">
        <f t="shared" si="69"/>
        <v>0</v>
      </c>
      <c r="R134" s="73"/>
      <c r="S134" s="343"/>
      <c r="T134" s="340"/>
    </row>
    <row r="135" spans="1:20" ht="18" hidden="1" customHeight="1" x14ac:dyDescent="0.35">
      <c r="A135" s="48" t="s">
        <v>82</v>
      </c>
      <c r="B135" s="53" t="s">
        <v>92</v>
      </c>
      <c r="C135" s="73">
        <f t="shared" si="70"/>
        <v>70000000</v>
      </c>
      <c r="D135" s="73">
        <v>66700000</v>
      </c>
      <c r="E135" s="73">
        <v>3300000</v>
      </c>
      <c r="F135" s="73"/>
      <c r="G135" s="73"/>
      <c r="H135" s="73"/>
      <c r="I135" s="73"/>
      <c r="J135" s="73"/>
      <c r="K135" s="73"/>
      <c r="L135" s="73"/>
      <c r="M135" s="73">
        <f t="shared" si="74"/>
        <v>0</v>
      </c>
      <c r="N135" s="73">
        <f t="shared" si="75"/>
        <v>0</v>
      </c>
      <c r="O135" s="73">
        <f t="shared" si="75"/>
        <v>0</v>
      </c>
      <c r="P135" s="73">
        <f t="shared" si="76"/>
        <v>70000000</v>
      </c>
      <c r="Q135" s="73">
        <f t="shared" si="69"/>
        <v>66700000</v>
      </c>
      <c r="R135" s="73">
        <f>E135-H135</f>
        <v>3300000</v>
      </c>
      <c r="S135" s="94"/>
      <c r="T135" s="95"/>
    </row>
    <row r="136" spans="1:20" ht="30.75" customHeight="1" x14ac:dyDescent="0.35">
      <c r="A136" s="46" t="s">
        <v>185</v>
      </c>
      <c r="B136" s="52" t="s">
        <v>74</v>
      </c>
      <c r="C136" s="57">
        <f>SUM(C137:C146)</f>
        <v>1618000000</v>
      </c>
      <c r="D136" s="57">
        <f t="shared" ref="D136:R136" si="77">SUM(D137:D146)</f>
        <v>1541000000</v>
      </c>
      <c r="E136" s="57">
        <f t="shared" si="77"/>
        <v>77000000</v>
      </c>
      <c r="F136" s="57">
        <f t="shared" si="77"/>
        <v>78000000</v>
      </c>
      <c r="G136" s="57">
        <f t="shared" si="77"/>
        <v>72300000</v>
      </c>
      <c r="H136" s="57">
        <f t="shared" si="77"/>
        <v>5700000</v>
      </c>
      <c r="I136" s="57">
        <f t="shared" si="77"/>
        <v>78000000</v>
      </c>
      <c r="J136" s="57">
        <f t="shared" si="77"/>
        <v>0</v>
      </c>
      <c r="K136" s="57">
        <f t="shared" si="77"/>
        <v>0</v>
      </c>
      <c r="L136" s="57">
        <f t="shared" si="77"/>
        <v>0</v>
      </c>
      <c r="M136" s="57">
        <f t="shared" si="77"/>
        <v>78000000</v>
      </c>
      <c r="N136" s="57">
        <f t="shared" si="77"/>
        <v>72300000</v>
      </c>
      <c r="O136" s="57">
        <f t="shared" si="77"/>
        <v>5700000</v>
      </c>
      <c r="P136" s="57">
        <f t="shared" si="77"/>
        <v>1540000000</v>
      </c>
      <c r="Q136" s="57">
        <f t="shared" si="77"/>
        <v>1468700000</v>
      </c>
      <c r="R136" s="57">
        <f t="shared" si="77"/>
        <v>71300000</v>
      </c>
      <c r="S136" s="54"/>
      <c r="T136" s="53"/>
    </row>
    <row r="137" spans="1:20" ht="39" hidden="1" customHeight="1" x14ac:dyDescent="0.35">
      <c r="A137" s="48" t="s">
        <v>82</v>
      </c>
      <c r="B137" s="53" t="s">
        <v>91</v>
      </c>
      <c r="C137" s="73">
        <f t="shared" ref="C137:C146" si="78">SUM(D137:E137)</f>
        <v>120000000</v>
      </c>
      <c r="D137" s="73">
        <v>114300000</v>
      </c>
      <c r="E137" s="73">
        <v>5700000</v>
      </c>
      <c r="F137" s="73">
        <f>SUM(G137:H137)</f>
        <v>78000000</v>
      </c>
      <c r="G137" s="73">
        <v>72300000</v>
      </c>
      <c r="H137" s="73">
        <v>5700000</v>
      </c>
      <c r="I137" s="73">
        <f t="shared" ref="I137" si="79">J137+M137</f>
        <v>78000000</v>
      </c>
      <c r="J137" s="73"/>
      <c r="K137" s="73"/>
      <c r="L137" s="73"/>
      <c r="M137" s="73">
        <f t="shared" ref="M137" si="80">N137+O137</f>
        <v>78000000</v>
      </c>
      <c r="N137" s="73">
        <f t="shared" ref="N137:O137" si="81">G137</f>
        <v>72300000</v>
      </c>
      <c r="O137" s="73">
        <f t="shared" si="81"/>
        <v>5700000</v>
      </c>
      <c r="P137" s="73">
        <f>SUM(Q137:R137)</f>
        <v>42000000</v>
      </c>
      <c r="Q137" s="73">
        <f t="shared" ref="Q137:R146" si="82">D137-G137</f>
        <v>42000000</v>
      </c>
      <c r="R137" s="73">
        <f t="shared" si="82"/>
        <v>0</v>
      </c>
      <c r="S137" s="341" t="s">
        <v>115</v>
      </c>
      <c r="T137" s="53" t="s">
        <v>131</v>
      </c>
    </row>
    <row r="138" spans="1:20" ht="19.5" hidden="1" customHeight="1" x14ac:dyDescent="0.35">
      <c r="A138" s="48" t="s">
        <v>82</v>
      </c>
      <c r="B138" s="53" t="s">
        <v>108</v>
      </c>
      <c r="C138" s="73">
        <f t="shared" si="78"/>
        <v>150000000</v>
      </c>
      <c r="D138" s="73">
        <v>142800000</v>
      </c>
      <c r="E138" s="73">
        <v>7200000</v>
      </c>
      <c r="F138" s="73"/>
      <c r="G138" s="73"/>
      <c r="H138" s="73"/>
      <c r="I138" s="73"/>
      <c r="J138" s="73"/>
      <c r="K138" s="73"/>
      <c r="L138" s="73"/>
      <c r="M138" s="73"/>
      <c r="N138" s="73"/>
      <c r="O138" s="73"/>
      <c r="P138" s="73">
        <f t="shared" ref="P138:P146" si="83">SUM(Q138:R138)</f>
        <v>150000000</v>
      </c>
      <c r="Q138" s="73">
        <f t="shared" si="82"/>
        <v>142800000</v>
      </c>
      <c r="R138" s="73">
        <f t="shared" si="82"/>
        <v>7200000</v>
      </c>
      <c r="S138" s="342"/>
      <c r="T138" s="53"/>
    </row>
    <row r="139" spans="1:20" ht="19.5" hidden="1" customHeight="1" x14ac:dyDescent="0.35">
      <c r="A139" s="48" t="s">
        <v>82</v>
      </c>
      <c r="B139" s="53" t="s">
        <v>86</v>
      </c>
      <c r="C139" s="73">
        <f t="shared" si="78"/>
        <v>150000000</v>
      </c>
      <c r="D139" s="73">
        <v>142800000</v>
      </c>
      <c r="E139" s="73">
        <v>7200000</v>
      </c>
      <c r="F139" s="73"/>
      <c r="G139" s="73"/>
      <c r="H139" s="73"/>
      <c r="I139" s="73"/>
      <c r="J139" s="73"/>
      <c r="K139" s="73"/>
      <c r="L139" s="73"/>
      <c r="M139" s="73"/>
      <c r="N139" s="73"/>
      <c r="O139" s="73"/>
      <c r="P139" s="73">
        <f t="shared" si="83"/>
        <v>150000000</v>
      </c>
      <c r="Q139" s="73">
        <f t="shared" si="82"/>
        <v>142800000</v>
      </c>
      <c r="R139" s="73">
        <f t="shared" si="82"/>
        <v>7200000</v>
      </c>
      <c r="S139" s="342"/>
      <c r="T139" s="53"/>
    </row>
    <row r="140" spans="1:20" ht="19.5" hidden="1" customHeight="1" x14ac:dyDescent="0.35">
      <c r="A140" s="48" t="s">
        <v>82</v>
      </c>
      <c r="B140" s="53" t="s">
        <v>87</v>
      </c>
      <c r="C140" s="73">
        <f t="shared" si="78"/>
        <v>248000000</v>
      </c>
      <c r="D140" s="73">
        <v>236000000</v>
      </c>
      <c r="E140" s="73">
        <v>12000000</v>
      </c>
      <c r="F140" s="73"/>
      <c r="G140" s="73"/>
      <c r="H140" s="73"/>
      <c r="I140" s="73"/>
      <c r="J140" s="73"/>
      <c r="K140" s="73"/>
      <c r="L140" s="73"/>
      <c r="M140" s="73"/>
      <c r="N140" s="73"/>
      <c r="O140" s="73"/>
      <c r="P140" s="73">
        <f t="shared" si="83"/>
        <v>248000000</v>
      </c>
      <c r="Q140" s="73">
        <f t="shared" si="82"/>
        <v>236000000</v>
      </c>
      <c r="R140" s="73">
        <f t="shared" si="82"/>
        <v>12000000</v>
      </c>
      <c r="S140" s="342"/>
      <c r="T140" s="53"/>
    </row>
    <row r="141" spans="1:20" ht="19.5" hidden="1" customHeight="1" x14ac:dyDescent="0.35">
      <c r="A141" s="48" t="s">
        <v>82</v>
      </c>
      <c r="B141" s="53" t="s">
        <v>88</v>
      </c>
      <c r="C141" s="73">
        <f t="shared" si="78"/>
        <v>150000000</v>
      </c>
      <c r="D141" s="73">
        <v>142800000</v>
      </c>
      <c r="E141" s="73">
        <v>7200000</v>
      </c>
      <c r="F141" s="73"/>
      <c r="G141" s="73"/>
      <c r="H141" s="73"/>
      <c r="I141" s="73"/>
      <c r="J141" s="73"/>
      <c r="K141" s="73"/>
      <c r="L141" s="73"/>
      <c r="M141" s="73"/>
      <c r="N141" s="73"/>
      <c r="O141" s="73"/>
      <c r="P141" s="73">
        <f t="shared" si="83"/>
        <v>150000000</v>
      </c>
      <c r="Q141" s="73">
        <f t="shared" si="82"/>
        <v>142800000</v>
      </c>
      <c r="R141" s="73">
        <f t="shared" si="82"/>
        <v>7200000</v>
      </c>
      <c r="S141" s="342"/>
      <c r="T141" s="53"/>
    </row>
    <row r="142" spans="1:20" ht="19.5" hidden="1" customHeight="1" x14ac:dyDescent="0.35">
      <c r="A142" s="48" t="s">
        <v>82</v>
      </c>
      <c r="B142" s="53" t="s">
        <v>89</v>
      </c>
      <c r="C142" s="73">
        <f t="shared" si="78"/>
        <v>180000000</v>
      </c>
      <c r="D142" s="73">
        <v>171500000</v>
      </c>
      <c r="E142" s="73">
        <v>8500000</v>
      </c>
      <c r="F142" s="73"/>
      <c r="G142" s="73"/>
      <c r="H142" s="73"/>
      <c r="I142" s="73"/>
      <c r="J142" s="73"/>
      <c r="K142" s="73"/>
      <c r="L142" s="73"/>
      <c r="M142" s="73"/>
      <c r="N142" s="73"/>
      <c r="O142" s="73"/>
      <c r="P142" s="73">
        <f t="shared" si="83"/>
        <v>180000000</v>
      </c>
      <c r="Q142" s="73">
        <f t="shared" si="82"/>
        <v>171500000</v>
      </c>
      <c r="R142" s="73">
        <f t="shared" si="82"/>
        <v>8500000</v>
      </c>
      <c r="S142" s="342"/>
      <c r="T142" s="53"/>
    </row>
    <row r="143" spans="1:20" ht="19.5" hidden="1" customHeight="1" x14ac:dyDescent="0.35">
      <c r="A143" s="48" t="s">
        <v>82</v>
      </c>
      <c r="B143" s="53" t="s">
        <v>90</v>
      </c>
      <c r="C143" s="73">
        <f t="shared" si="78"/>
        <v>110000000</v>
      </c>
      <c r="D143" s="73">
        <v>104800000</v>
      </c>
      <c r="E143" s="73">
        <v>5200000</v>
      </c>
      <c r="F143" s="73"/>
      <c r="G143" s="73"/>
      <c r="H143" s="73"/>
      <c r="I143" s="73"/>
      <c r="J143" s="73"/>
      <c r="K143" s="73"/>
      <c r="L143" s="73"/>
      <c r="M143" s="73"/>
      <c r="N143" s="73"/>
      <c r="O143" s="73"/>
      <c r="P143" s="73">
        <f t="shared" si="83"/>
        <v>110000000</v>
      </c>
      <c r="Q143" s="73">
        <f t="shared" si="82"/>
        <v>104800000</v>
      </c>
      <c r="R143" s="73">
        <f t="shared" si="82"/>
        <v>5200000</v>
      </c>
      <c r="S143" s="342"/>
      <c r="T143" s="53"/>
    </row>
    <row r="144" spans="1:20" ht="19.5" hidden="1" customHeight="1" x14ac:dyDescent="0.35">
      <c r="A144" s="48" t="s">
        <v>82</v>
      </c>
      <c r="B144" s="53" t="s">
        <v>92</v>
      </c>
      <c r="C144" s="73">
        <f t="shared" si="78"/>
        <v>180000000</v>
      </c>
      <c r="D144" s="73">
        <v>171500000</v>
      </c>
      <c r="E144" s="73">
        <v>8500000</v>
      </c>
      <c r="F144" s="73"/>
      <c r="G144" s="73"/>
      <c r="H144" s="73"/>
      <c r="I144" s="73"/>
      <c r="J144" s="73"/>
      <c r="K144" s="73"/>
      <c r="L144" s="73"/>
      <c r="M144" s="73"/>
      <c r="N144" s="73"/>
      <c r="O144" s="73"/>
      <c r="P144" s="73">
        <f t="shared" si="83"/>
        <v>180000000</v>
      </c>
      <c r="Q144" s="73">
        <f t="shared" si="82"/>
        <v>171500000</v>
      </c>
      <c r="R144" s="73">
        <f t="shared" si="82"/>
        <v>8500000</v>
      </c>
      <c r="S144" s="342"/>
      <c r="T144" s="53"/>
    </row>
    <row r="145" spans="1:20" ht="19.5" hidden="1" customHeight="1" x14ac:dyDescent="0.35">
      <c r="A145" s="48" t="s">
        <v>82</v>
      </c>
      <c r="B145" s="53" t="s">
        <v>94</v>
      </c>
      <c r="C145" s="73">
        <f t="shared" si="78"/>
        <v>160000000</v>
      </c>
      <c r="D145" s="73">
        <v>152500000</v>
      </c>
      <c r="E145" s="73">
        <v>7500000</v>
      </c>
      <c r="F145" s="73"/>
      <c r="G145" s="73"/>
      <c r="H145" s="73"/>
      <c r="I145" s="73"/>
      <c r="J145" s="73"/>
      <c r="K145" s="73"/>
      <c r="L145" s="73"/>
      <c r="M145" s="73"/>
      <c r="N145" s="73"/>
      <c r="O145" s="73"/>
      <c r="P145" s="73">
        <f t="shared" si="83"/>
        <v>160000000</v>
      </c>
      <c r="Q145" s="73">
        <f t="shared" si="82"/>
        <v>152500000</v>
      </c>
      <c r="R145" s="73">
        <f t="shared" si="82"/>
        <v>7500000</v>
      </c>
      <c r="S145" s="342"/>
      <c r="T145" s="53"/>
    </row>
    <row r="146" spans="1:20" ht="19.5" hidden="1" customHeight="1" x14ac:dyDescent="0.35">
      <c r="A146" s="48" t="s">
        <v>82</v>
      </c>
      <c r="B146" s="53" t="s">
        <v>93</v>
      </c>
      <c r="C146" s="73">
        <f t="shared" si="78"/>
        <v>170000000</v>
      </c>
      <c r="D146" s="73">
        <v>162000000</v>
      </c>
      <c r="E146" s="73">
        <v>8000000</v>
      </c>
      <c r="F146" s="73"/>
      <c r="G146" s="73"/>
      <c r="H146" s="73"/>
      <c r="I146" s="73"/>
      <c r="J146" s="73"/>
      <c r="K146" s="73"/>
      <c r="L146" s="73"/>
      <c r="M146" s="73"/>
      <c r="N146" s="73"/>
      <c r="O146" s="73"/>
      <c r="P146" s="73">
        <f t="shared" si="83"/>
        <v>170000000</v>
      </c>
      <c r="Q146" s="73">
        <f t="shared" si="82"/>
        <v>162000000</v>
      </c>
      <c r="R146" s="73">
        <f t="shared" si="82"/>
        <v>8000000</v>
      </c>
      <c r="S146" s="343"/>
      <c r="T146" s="53"/>
    </row>
    <row r="147" spans="1:20" ht="63" x14ac:dyDescent="0.35">
      <c r="A147" s="61">
        <v>2</v>
      </c>
      <c r="B147" s="71" t="s">
        <v>47</v>
      </c>
      <c r="C147" s="65">
        <f>C148</f>
        <v>24396000000</v>
      </c>
      <c r="D147" s="65">
        <f t="shared" ref="D147:R147" si="84">D148</f>
        <v>24396000000</v>
      </c>
      <c r="E147" s="65">
        <f t="shared" si="84"/>
        <v>0</v>
      </c>
      <c r="F147" s="65">
        <f t="shared" si="84"/>
        <v>3702600000</v>
      </c>
      <c r="G147" s="65">
        <f t="shared" si="84"/>
        <v>3702600000</v>
      </c>
      <c r="H147" s="65">
        <f t="shared" si="84"/>
        <v>0</v>
      </c>
      <c r="I147" s="65">
        <f t="shared" si="84"/>
        <v>3702600000</v>
      </c>
      <c r="J147" s="65">
        <f t="shared" si="84"/>
        <v>0</v>
      </c>
      <c r="K147" s="65">
        <f t="shared" si="84"/>
        <v>0</v>
      </c>
      <c r="L147" s="65">
        <f t="shared" si="84"/>
        <v>0</v>
      </c>
      <c r="M147" s="65">
        <f t="shared" si="84"/>
        <v>3702600000</v>
      </c>
      <c r="N147" s="65">
        <f t="shared" si="84"/>
        <v>3702600000</v>
      </c>
      <c r="O147" s="65">
        <f t="shared" si="84"/>
        <v>0</v>
      </c>
      <c r="P147" s="65">
        <f t="shared" si="84"/>
        <v>20693400000</v>
      </c>
      <c r="Q147" s="65">
        <f t="shared" si="84"/>
        <v>20693400000</v>
      </c>
      <c r="R147" s="65">
        <f t="shared" si="84"/>
        <v>0</v>
      </c>
      <c r="S147" s="54"/>
      <c r="T147" s="53"/>
    </row>
    <row r="148" spans="1:20" ht="63.75" customHeight="1" x14ac:dyDescent="0.35">
      <c r="A148" s="46" t="s">
        <v>175</v>
      </c>
      <c r="B148" s="56" t="s">
        <v>38</v>
      </c>
      <c r="C148" s="47">
        <f>SUM(C149:C158)</f>
        <v>24396000000</v>
      </c>
      <c r="D148" s="47">
        <f t="shared" ref="D148:R148" si="85">SUM(D149:D158)</f>
        <v>24396000000</v>
      </c>
      <c r="E148" s="47">
        <f t="shared" si="85"/>
        <v>0</v>
      </c>
      <c r="F148" s="47">
        <f t="shared" si="85"/>
        <v>3702600000</v>
      </c>
      <c r="G148" s="47">
        <f t="shared" si="85"/>
        <v>3702600000</v>
      </c>
      <c r="H148" s="47">
        <f t="shared" si="85"/>
        <v>0</v>
      </c>
      <c r="I148" s="47">
        <f t="shared" si="85"/>
        <v>3702600000</v>
      </c>
      <c r="J148" s="47">
        <f t="shared" si="85"/>
        <v>0</v>
      </c>
      <c r="K148" s="47">
        <f t="shared" si="85"/>
        <v>0</v>
      </c>
      <c r="L148" s="47">
        <f t="shared" si="85"/>
        <v>0</v>
      </c>
      <c r="M148" s="47">
        <f t="shared" si="85"/>
        <v>3702600000</v>
      </c>
      <c r="N148" s="47">
        <f t="shared" si="85"/>
        <v>3702600000</v>
      </c>
      <c r="O148" s="47">
        <f t="shared" si="85"/>
        <v>0</v>
      </c>
      <c r="P148" s="47">
        <f t="shared" si="85"/>
        <v>20693400000</v>
      </c>
      <c r="Q148" s="47">
        <f t="shared" si="85"/>
        <v>20693400000</v>
      </c>
      <c r="R148" s="47">
        <f t="shared" si="85"/>
        <v>0</v>
      </c>
      <c r="S148" s="54"/>
      <c r="T148" s="53"/>
    </row>
    <row r="149" spans="1:20" ht="16.5" hidden="1" customHeight="1" x14ac:dyDescent="0.35">
      <c r="A149" s="48" t="s">
        <v>82</v>
      </c>
      <c r="B149" s="76" t="s">
        <v>108</v>
      </c>
      <c r="C149" s="49">
        <f t="shared" ref="C149:C158" si="86">SUM(D149:E149)</f>
        <v>2842030000</v>
      </c>
      <c r="D149" s="49">
        <v>2842030000</v>
      </c>
      <c r="E149" s="49"/>
      <c r="F149" s="49">
        <f t="shared" ref="F149:F153" si="87">SUM(G149:H149)</f>
        <v>635000000</v>
      </c>
      <c r="G149" s="49">
        <v>635000000</v>
      </c>
      <c r="H149" s="49"/>
      <c r="I149" s="73">
        <f t="shared" ref="I149:I153" si="88">J149+M149</f>
        <v>635000000</v>
      </c>
      <c r="J149" s="73"/>
      <c r="K149" s="73"/>
      <c r="L149" s="73"/>
      <c r="M149" s="73">
        <f t="shared" ref="M149:M153" si="89">N149+O149</f>
        <v>635000000</v>
      </c>
      <c r="N149" s="73">
        <f t="shared" ref="N149:O153" si="90">G149</f>
        <v>635000000</v>
      </c>
      <c r="O149" s="73">
        <f t="shared" si="90"/>
        <v>0</v>
      </c>
      <c r="P149" s="49">
        <f>SUM(Q149:R149)</f>
        <v>2207030000</v>
      </c>
      <c r="Q149" s="49">
        <f t="shared" ref="Q149:Q158" si="91">D149-G149</f>
        <v>2207030000</v>
      </c>
      <c r="R149" s="49"/>
      <c r="S149" s="341" t="s">
        <v>115</v>
      </c>
      <c r="T149" s="338" t="s">
        <v>132</v>
      </c>
    </row>
    <row r="150" spans="1:20" ht="18" hidden="1" customHeight="1" x14ac:dyDescent="0.35">
      <c r="A150" s="48" t="s">
        <v>82</v>
      </c>
      <c r="B150" s="53" t="s">
        <v>89</v>
      </c>
      <c r="C150" s="49">
        <f t="shared" si="86"/>
        <v>4460710000</v>
      </c>
      <c r="D150" s="49">
        <v>4460710000</v>
      </c>
      <c r="E150" s="49"/>
      <c r="F150" s="49">
        <f t="shared" si="87"/>
        <v>1000000000</v>
      </c>
      <c r="G150" s="49">
        <v>1000000000</v>
      </c>
      <c r="H150" s="49"/>
      <c r="I150" s="73">
        <f t="shared" si="88"/>
        <v>1000000000</v>
      </c>
      <c r="J150" s="49"/>
      <c r="K150" s="49"/>
      <c r="L150" s="49"/>
      <c r="M150" s="73">
        <f t="shared" si="89"/>
        <v>1000000000</v>
      </c>
      <c r="N150" s="73">
        <f t="shared" si="90"/>
        <v>1000000000</v>
      </c>
      <c r="O150" s="49"/>
      <c r="P150" s="49">
        <f>SUM(Q150:R150)</f>
        <v>3460710000</v>
      </c>
      <c r="Q150" s="49">
        <f t="shared" si="91"/>
        <v>3460710000</v>
      </c>
      <c r="R150" s="49"/>
      <c r="S150" s="342"/>
      <c r="T150" s="339"/>
    </row>
    <row r="151" spans="1:20" ht="18" hidden="1" customHeight="1" x14ac:dyDescent="0.35">
      <c r="A151" s="48" t="s">
        <v>82</v>
      </c>
      <c r="B151" s="53" t="s">
        <v>90</v>
      </c>
      <c r="C151" s="49">
        <f t="shared" si="86"/>
        <v>2354760000</v>
      </c>
      <c r="D151" s="49">
        <v>2354760000</v>
      </c>
      <c r="E151" s="49"/>
      <c r="F151" s="49">
        <f t="shared" si="87"/>
        <v>235480000</v>
      </c>
      <c r="G151" s="49">
        <v>235480000</v>
      </c>
      <c r="H151" s="49"/>
      <c r="I151" s="73">
        <f t="shared" si="88"/>
        <v>235480000</v>
      </c>
      <c r="J151" s="49"/>
      <c r="K151" s="49"/>
      <c r="L151" s="49"/>
      <c r="M151" s="73">
        <f t="shared" si="89"/>
        <v>235480000</v>
      </c>
      <c r="N151" s="73">
        <f t="shared" si="90"/>
        <v>235480000</v>
      </c>
      <c r="O151" s="49"/>
      <c r="P151" s="49">
        <f>SUM(Q151:R151)</f>
        <v>2119280000</v>
      </c>
      <c r="Q151" s="49">
        <f t="shared" si="91"/>
        <v>2119280000</v>
      </c>
      <c r="R151" s="49"/>
      <c r="S151" s="342"/>
      <c r="T151" s="339"/>
    </row>
    <row r="152" spans="1:20" ht="18" hidden="1" customHeight="1" x14ac:dyDescent="0.35">
      <c r="A152" s="48" t="s">
        <v>82</v>
      </c>
      <c r="B152" s="53" t="s">
        <v>92</v>
      </c>
      <c r="C152" s="49">
        <f t="shared" si="86"/>
        <v>2511320000</v>
      </c>
      <c r="D152" s="49">
        <v>2511320000</v>
      </c>
      <c r="E152" s="49"/>
      <c r="F152" s="49">
        <f t="shared" si="87"/>
        <v>733320000</v>
      </c>
      <c r="G152" s="49">
        <v>733320000</v>
      </c>
      <c r="H152" s="49"/>
      <c r="I152" s="73">
        <f t="shared" si="88"/>
        <v>733320000</v>
      </c>
      <c r="J152" s="49"/>
      <c r="K152" s="49"/>
      <c r="L152" s="49"/>
      <c r="M152" s="73">
        <f t="shared" si="89"/>
        <v>733320000</v>
      </c>
      <c r="N152" s="73">
        <f t="shared" si="90"/>
        <v>733320000</v>
      </c>
      <c r="O152" s="49"/>
      <c r="P152" s="49">
        <f>SUM(Q152:R152)</f>
        <v>1778000000</v>
      </c>
      <c r="Q152" s="49">
        <f t="shared" si="91"/>
        <v>1778000000</v>
      </c>
      <c r="R152" s="49"/>
      <c r="S152" s="342"/>
      <c r="T152" s="339"/>
    </row>
    <row r="153" spans="1:20" ht="18" hidden="1" customHeight="1" x14ac:dyDescent="0.35">
      <c r="A153" s="48" t="s">
        <v>82</v>
      </c>
      <c r="B153" s="53" t="s">
        <v>93</v>
      </c>
      <c r="C153" s="49">
        <f t="shared" si="86"/>
        <v>1618800000</v>
      </c>
      <c r="D153" s="49">
        <v>1618800000</v>
      </c>
      <c r="E153" s="49"/>
      <c r="F153" s="49">
        <f t="shared" si="87"/>
        <v>1098800000</v>
      </c>
      <c r="G153" s="49">
        <v>1098800000</v>
      </c>
      <c r="H153" s="49"/>
      <c r="I153" s="73">
        <f t="shared" si="88"/>
        <v>1098800000</v>
      </c>
      <c r="J153" s="49"/>
      <c r="K153" s="49"/>
      <c r="L153" s="49"/>
      <c r="M153" s="73">
        <f t="shared" si="89"/>
        <v>1098800000</v>
      </c>
      <c r="N153" s="73">
        <f t="shared" si="90"/>
        <v>1098800000</v>
      </c>
      <c r="O153" s="49"/>
      <c r="P153" s="49">
        <f>SUM(Q153:R153)</f>
        <v>520000000</v>
      </c>
      <c r="Q153" s="49">
        <f t="shared" si="91"/>
        <v>520000000</v>
      </c>
      <c r="R153" s="49"/>
      <c r="S153" s="342"/>
      <c r="T153" s="340"/>
    </row>
    <row r="154" spans="1:20" ht="18" hidden="1" customHeight="1" x14ac:dyDescent="0.35">
      <c r="A154" s="48" t="s">
        <v>82</v>
      </c>
      <c r="B154" s="53" t="s">
        <v>86</v>
      </c>
      <c r="C154" s="49">
        <f t="shared" si="86"/>
        <v>2587160000</v>
      </c>
      <c r="D154" s="49">
        <v>2587160000</v>
      </c>
      <c r="E154" s="49"/>
      <c r="F154" s="49"/>
      <c r="G154" s="49"/>
      <c r="H154" s="49"/>
      <c r="I154" s="49"/>
      <c r="J154" s="49"/>
      <c r="K154" s="49"/>
      <c r="L154" s="49"/>
      <c r="M154" s="49"/>
      <c r="N154" s="49"/>
      <c r="O154" s="49"/>
      <c r="P154" s="49">
        <f t="shared" ref="P154:P158" si="92">SUM(Q154:R154)</f>
        <v>2587160000</v>
      </c>
      <c r="Q154" s="49">
        <f t="shared" si="91"/>
        <v>2587160000</v>
      </c>
      <c r="R154" s="49"/>
      <c r="S154" s="342"/>
      <c r="T154" s="95"/>
    </row>
    <row r="155" spans="1:20" ht="18" hidden="1" customHeight="1" x14ac:dyDescent="0.35">
      <c r="A155" s="48" t="s">
        <v>82</v>
      </c>
      <c r="B155" s="53" t="s">
        <v>87</v>
      </c>
      <c r="C155" s="49">
        <f t="shared" si="86"/>
        <v>3045400000</v>
      </c>
      <c r="D155" s="49">
        <v>3045400000</v>
      </c>
      <c r="E155" s="49"/>
      <c r="F155" s="49"/>
      <c r="G155" s="49"/>
      <c r="H155" s="49"/>
      <c r="I155" s="49"/>
      <c r="J155" s="49"/>
      <c r="K155" s="49"/>
      <c r="L155" s="49"/>
      <c r="M155" s="49"/>
      <c r="N155" s="49"/>
      <c r="O155" s="49"/>
      <c r="P155" s="49">
        <f t="shared" si="92"/>
        <v>3045400000</v>
      </c>
      <c r="Q155" s="49">
        <f t="shared" si="91"/>
        <v>3045400000</v>
      </c>
      <c r="R155" s="49"/>
      <c r="S155" s="342"/>
      <c r="T155" s="95"/>
    </row>
    <row r="156" spans="1:20" ht="18" hidden="1" customHeight="1" x14ac:dyDescent="0.35">
      <c r="A156" s="48" t="s">
        <v>82</v>
      </c>
      <c r="B156" s="53" t="s">
        <v>88</v>
      </c>
      <c r="C156" s="49">
        <f t="shared" si="86"/>
        <v>2080610000</v>
      </c>
      <c r="D156" s="49">
        <v>2080610000</v>
      </c>
      <c r="E156" s="49"/>
      <c r="F156" s="49"/>
      <c r="G156" s="49"/>
      <c r="H156" s="49"/>
      <c r="I156" s="49"/>
      <c r="J156" s="49"/>
      <c r="K156" s="49"/>
      <c r="L156" s="49"/>
      <c r="M156" s="49"/>
      <c r="N156" s="49"/>
      <c r="O156" s="49"/>
      <c r="P156" s="49">
        <f t="shared" si="92"/>
        <v>2080610000</v>
      </c>
      <c r="Q156" s="49">
        <f t="shared" si="91"/>
        <v>2080610000</v>
      </c>
      <c r="R156" s="49"/>
      <c r="S156" s="342"/>
      <c r="T156" s="95"/>
    </row>
    <row r="157" spans="1:20" ht="18" hidden="1" customHeight="1" x14ac:dyDescent="0.35">
      <c r="A157" s="48" t="s">
        <v>82</v>
      </c>
      <c r="B157" s="53" t="s">
        <v>91</v>
      </c>
      <c r="C157" s="49">
        <f t="shared" si="86"/>
        <v>1211780000</v>
      </c>
      <c r="D157" s="49">
        <v>1211780000</v>
      </c>
      <c r="E157" s="49"/>
      <c r="F157" s="49"/>
      <c r="G157" s="49"/>
      <c r="H157" s="49"/>
      <c r="I157" s="49"/>
      <c r="J157" s="49"/>
      <c r="K157" s="49"/>
      <c r="L157" s="49"/>
      <c r="M157" s="49"/>
      <c r="N157" s="49"/>
      <c r="O157" s="49"/>
      <c r="P157" s="49">
        <f t="shared" si="92"/>
        <v>1211780000</v>
      </c>
      <c r="Q157" s="49">
        <f t="shared" si="91"/>
        <v>1211780000</v>
      </c>
      <c r="R157" s="49"/>
      <c r="S157" s="342"/>
      <c r="T157" s="95"/>
    </row>
    <row r="158" spans="1:20" ht="18" hidden="1" customHeight="1" x14ac:dyDescent="0.35">
      <c r="A158" s="48" t="s">
        <v>82</v>
      </c>
      <c r="B158" s="53" t="s">
        <v>94</v>
      </c>
      <c r="C158" s="49">
        <f t="shared" si="86"/>
        <v>1683430000</v>
      </c>
      <c r="D158" s="49">
        <v>1683430000</v>
      </c>
      <c r="E158" s="49"/>
      <c r="F158" s="49"/>
      <c r="G158" s="49"/>
      <c r="H158" s="49"/>
      <c r="I158" s="49"/>
      <c r="J158" s="49"/>
      <c r="K158" s="49"/>
      <c r="L158" s="49"/>
      <c r="M158" s="49"/>
      <c r="N158" s="49"/>
      <c r="O158" s="49"/>
      <c r="P158" s="49">
        <f t="shared" si="92"/>
        <v>1683430000</v>
      </c>
      <c r="Q158" s="49">
        <f t="shared" si="91"/>
        <v>1683430000</v>
      </c>
      <c r="R158" s="49"/>
      <c r="S158" s="343"/>
      <c r="T158" s="95"/>
    </row>
    <row r="159" spans="1:20" ht="43.5" customHeight="1" x14ac:dyDescent="0.35">
      <c r="A159" s="61">
        <v>3</v>
      </c>
      <c r="B159" s="67" t="s">
        <v>39</v>
      </c>
      <c r="C159" s="72">
        <f>C160</f>
        <v>1942000000</v>
      </c>
      <c r="D159" s="72">
        <f t="shared" ref="D159:R159" si="93">D160</f>
        <v>1942000000</v>
      </c>
      <c r="E159" s="72">
        <f t="shared" si="93"/>
        <v>0</v>
      </c>
      <c r="F159" s="72">
        <f t="shared" si="93"/>
        <v>200000000</v>
      </c>
      <c r="G159" s="72">
        <f t="shared" si="93"/>
        <v>200000000</v>
      </c>
      <c r="H159" s="72">
        <f t="shared" si="93"/>
        <v>0</v>
      </c>
      <c r="I159" s="72">
        <f t="shared" si="93"/>
        <v>200000000</v>
      </c>
      <c r="J159" s="72">
        <f t="shared" si="93"/>
        <v>0</v>
      </c>
      <c r="K159" s="72">
        <f t="shared" si="93"/>
        <v>0</v>
      </c>
      <c r="L159" s="72">
        <f t="shared" si="93"/>
        <v>0</v>
      </c>
      <c r="M159" s="72">
        <f t="shared" si="93"/>
        <v>200000000</v>
      </c>
      <c r="N159" s="72">
        <f t="shared" si="93"/>
        <v>200000000</v>
      </c>
      <c r="O159" s="72">
        <f t="shared" si="93"/>
        <v>0</v>
      </c>
      <c r="P159" s="72">
        <f t="shared" si="93"/>
        <v>1742000000</v>
      </c>
      <c r="Q159" s="72">
        <f t="shared" si="93"/>
        <v>1742000000</v>
      </c>
      <c r="R159" s="72">
        <f t="shared" si="93"/>
        <v>0</v>
      </c>
      <c r="S159" s="54"/>
      <c r="T159" s="53"/>
    </row>
    <row r="160" spans="1:20" ht="51" customHeight="1" x14ac:dyDescent="0.35">
      <c r="A160" s="46" t="s">
        <v>176</v>
      </c>
      <c r="B160" s="51" t="s">
        <v>41</v>
      </c>
      <c r="C160" s="57">
        <f>SUM(C161:C166)</f>
        <v>1942000000</v>
      </c>
      <c r="D160" s="57">
        <f t="shared" ref="D160:R160" si="94">SUM(D161:D166)</f>
        <v>1942000000</v>
      </c>
      <c r="E160" s="57">
        <f t="shared" si="94"/>
        <v>0</v>
      </c>
      <c r="F160" s="57">
        <f t="shared" si="94"/>
        <v>200000000</v>
      </c>
      <c r="G160" s="57">
        <f t="shared" si="94"/>
        <v>200000000</v>
      </c>
      <c r="H160" s="57">
        <f t="shared" si="94"/>
        <v>0</v>
      </c>
      <c r="I160" s="57">
        <f t="shared" si="94"/>
        <v>200000000</v>
      </c>
      <c r="J160" s="57">
        <f t="shared" si="94"/>
        <v>0</v>
      </c>
      <c r="K160" s="57">
        <f t="shared" si="94"/>
        <v>0</v>
      </c>
      <c r="L160" s="57">
        <f t="shared" si="94"/>
        <v>0</v>
      </c>
      <c r="M160" s="57">
        <f t="shared" si="94"/>
        <v>200000000</v>
      </c>
      <c r="N160" s="57">
        <f t="shared" si="94"/>
        <v>200000000</v>
      </c>
      <c r="O160" s="57">
        <f t="shared" si="94"/>
        <v>0</v>
      </c>
      <c r="P160" s="57">
        <f t="shared" si="94"/>
        <v>1742000000</v>
      </c>
      <c r="Q160" s="57">
        <f t="shared" si="94"/>
        <v>1742000000</v>
      </c>
      <c r="R160" s="57">
        <f t="shared" si="94"/>
        <v>0</v>
      </c>
      <c r="S160" s="54"/>
      <c r="T160" s="53"/>
    </row>
    <row r="161" spans="1:20" ht="27" hidden="1" customHeight="1" x14ac:dyDescent="0.35">
      <c r="A161" s="46" t="s">
        <v>82</v>
      </c>
      <c r="B161" s="77" t="s">
        <v>96</v>
      </c>
      <c r="C161" s="73">
        <f>SUM(D161:E161)</f>
        <v>200000000</v>
      </c>
      <c r="D161" s="49">
        <v>200000000</v>
      </c>
      <c r="E161" s="49"/>
      <c r="F161" s="73">
        <f>G161+H161</f>
        <v>200000000</v>
      </c>
      <c r="G161" s="49">
        <v>200000000</v>
      </c>
      <c r="H161" s="49"/>
      <c r="I161" s="73">
        <f t="shared" ref="I161" si="95">J161+M161</f>
        <v>200000000</v>
      </c>
      <c r="J161" s="49"/>
      <c r="K161" s="49"/>
      <c r="L161" s="49"/>
      <c r="M161" s="73">
        <f t="shared" ref="M161" si="96">N161+O161</f>
        <v>200000000</v>
      </c>
      <c r="N161" s="73">
        <f t="shared" ref="N161" si="97">G161</f>
        <v>200000000</v>
      </c>
      <c r="O161" s="49"/>
      <c r="P161" s="49">
        <f>SUM(Q161:R161)</f>
        <v>0</v>
      </c>
      <c r="Q161" s="49">
        <f t="shared" ref="Q161:Q166" si="98">D161-G161</f>
        <v>0</v>
      </c>
      <c r="R161" s="49"/>
      <c r="S161" s="341" t="s">
        <v>116</v>
      </c>
      <c r="T161" s="53" t="s">
        <v>133</v>
      </c>
    </row>
    <row r="162" spans="1:20" ht="20.25" hidden="1" customHeight="1" x14ac:dyDescent="0.35">
      <c r="A162" s="46" t="s">
        <v>82</v>
      </c>
      <c r="B162" s="77" t="s">
        <v>163</v>
      </c>
      <c r="C162" s="73">
        <f t="shared" ref="C162:C166" si="99">SUM(D162:E162)</f>
        <v>192000000</v>
      </c>
      <c r="D162" s="49">
        <v>192000000</v>
      </c>
      <c r="E162" s="49"/>
      <c r="F162" s="73"/>
      <c r="G162" s="49"/>
      <c r="H162" s="49"/>
      <c r="I162" s="49"/>
      <c r="J162" s="49"/>
      <c r="K162" s="49"/>
      <c r="L162" s="49"/>
      <c r="M162" s="49"/>
      <c r="N162" s="49"/>
      <c r="O162" s="49"/>
      <c r="P162" s="49">
        <f t="shared" ref="P162:P166" si="100">SUM(Q162:R162)</f>
        <v>192000000</v>
      </c>
      <c r="Q162" s="49">
        <f t="shared" si="98"/>
        <v>192000000</v>
      </c>
      <c r="R162" s="49"/>
      <c r="S162" s="342"/>
      <c r="T162" s="53"/>
    </row>
    <row r="163" spans="1:20" ht="20.25" hidden="1" customHeight="1" x14ac:dyDescent="0.35">
      <c r="A163" s="46" t="s">
        <v>82</v>
      </c>
      <c r="B163" s="77" t="s">
        <v>164</v>
      </c>
      <c r="C163" s="73">
        <f t="shared" si="99"/>
        <v>200000000</v>
      </c>
      <c r="D163" s="49">
        <v>200000000</v>
      </c>
      <c r="E163" s="49"/>
      <c r="F163" s="73"/>
      <c r="G163" s="49"/>
      <c r="H163" s="49"/>
      <c r="I163" s="49"/>
      <c r="J163" s="49"/>
      <c r="K163" s="49"/>
      <c r="L163" s="49"/>
      <c r="M163" s="49"/>
      <c r="N163" s="49"/>
      <c r="O163" s="49"/>
      <c r="P163" s="49">
        <f t="shared" si="100"/>
        <v>200000000</v>
      </c>
      <c r="Q163" s="49">
        <f t="shared" si="98"/>
        <v>200000000</v>
      </c>
      <c r="R163" s="49"/>
      <c r="S163" s="342"/>
      <c r="T163" s="53"/>
    </row>
    <row r="164" spans="1:20" ht="20.25" hidden="1" customHeight="1" x14ac:dyDescent="0.35">
      <c r="A164" s="46" t="s">
        <v>82</v>
      </c>
      <c r="B164" s="77" t="s">
        <v>139</v>
      </c>
      <c r="C164" s="73">
        <f t="shared" si="99"/>
        <v>200000000</v>
      </c>
      <c r="D164" s="49">
        <v>200000000</v>
      </c>
      <c r="E164" s="49"/>
      <c r="F164" s="73"/>
      <c r="G164" s="49"/>
      <c r="H164" s="49"/>
      <c r="I164" s="49"/>
      <c r="J164" s="49"/>
      <c r="K164" s="49"/>
      <c r="L164" s="49"/>
      <c r="M164" s="49"/>
      <c r="N164" s="49"/>
      <c r="O164" s="49"/>
      <c r="P164" s="49">
        <f t="shared" si="100"/>
        <v>200000000</v>
      </c>
      <c r="Q164" s="49">
        <f t="shared" si="98"/>
        <v>200000000</v>
      </c>
      <c r="R164" s="49"/>
      <c r="S164" s="342"/>
      <c r="T164" s="53"/>
    </row>
    <row r="165" spans="1:20" ht="20.25" hidden="1" customHeight="1" x14ac:dyDescent="0.35">
      <c r="A165" s="46" t="s">
        <v>82</v>
      </c>
      <c r="B165" s="77" t="s">
        <v>165</v>
      </c>
      <c r="C165" s="73">
        <f t="shared" si="99"/>
        <v>200000000</v>
      </c>
      <c r="D165" s="49">
        <v>200000000</v>
      </c>
      <c r="E165" s="49"/>
      <c r="F165" s="73"/>
      <c r="G165" s="49"/>
      <c r="H165" s="49"/>
      <c r="I165" s="49"/>
      <c r="J165" s="49"/>
      <c r="K165" s="49"/>
      <c r="L165" s="49"/>
      <c r="M165" s="49"/>
      <c r="N165" s="49"/>
      <c r="O165" s="49"/>
      <c r="P165" s="49">
        <f t="shared" si="100"/>
        <v>200000000</v>
      </c>
      <c r="Q165" s="49">
        <f t="shared" si="98"/>
        <v>200000000</v>
      </c>
      <c r="R165" s="49"/>
      <c r="S165" s="342"/>
      <c r="T165" s="53"/>
    </row>
    <row r="166" spans="1:20" ht="20.25" hidden="1" customHeight="1" x14ac:dyDescent="0.35">
      <c r="A166" s="46" t="s">
        <v>82</v>
      </c>
      <c r="B166" s="77" t="s">
        <v>166</v>
      </c>
      <c r="C166" s="73">
        <f t="shared" si="99"/>
        <v>950000000</v>
      </c>
      <c r="D166" s="49">
        <v>950000000</v>
      </c>
      <c r="E166" s="49"/>
      <c r="F166" s="73"/>
      <c r="G166" s="49"/>
      <c r="H166" s="49"/>
      <c r="I166" s="49"/>
      <c r="J166" s="49"/>
      <c r="K166" s="49"/>
      <c r="L166" s="49"/>
      <c r="M166" s="49"/>
      <c r="N166" s="49"/>
      <c r="O166" s="49"/>
      <c r="P166" s="49">
        <f t="shared" si="100"/>
        <v>950000000</v>
      </c>
      <c r="Q166" s="49">
        <f t="shared" si="98"/>
        <v>950000000</v>
      </c>
      <c r="R166" s="49"/>
      <c r="S166" s="343"/>
      <c r="T166" s="53"/>
    </row>
    <row r="167" spans="1:20" ht="48.75" customHeight="1" x14ac:dyDescent="0.35">
      <c r="A167" s="61">
        <v>4</v>
      </c>
      <c r="B167" s="74" t="s">
        <v>30</v>
      </c>
      <c r="C167" s="75">
        <f>SUM(C168:C178)</f>
        <v>3142000000</v>
      </c>
      <c r="D167" s="75">
        <f t="shared" ref="D167:R167" si="101">SUM(D168:D178)</f>
        <v>2992000000</v>
      </c>
      <c r="E167" s="75">
        <f t="shared" si="101"/>
        <v>150000000</v>
      </c>
      <c r="F167" s="75">
        <f t="shared" si="101"/>
        <v>824920000</v>
      </c>
      <c r="G167" s="75">
        <f t="shared" si="101"/>
        <v>710020000</v>
      </c>
      <c r="H167" s="75">
        <f t="shared" si="101"/>
        <v>114900000</v>
      </c>
      <c r="I167" s="75">
        <f t="shared" si="101"/>
        <v>824920000</v>
      </c>
      <c r="J167" s="75">
        <f t="shared" si="101"/>
        <v>0</v>
      </c>
      <c r="K167" s="75">
        <f t="shared" si="101"/>
        <v>0</v>
      </c>
      <c r="L167" s="75">
        <f t="shared" si="101"/>
        <v>0</v>
      </c>
      <c r="M167" s="75">
        <f t="shared" si="101"/>
        <v>824920000</v>
      </c>
      <c r="N167" s="75">
        <f t="shared" si="101"/>
        <v>710020000</v>
      </c>
      <c r="O167" s="75">
        <f t="shared" si="101"/>
        <v>114900000</v>
      </c>
      <c r="P167" s="75">
        <f t="shared" si="101"/>
        <v>2317080000</v>
      </c>
      <c r="Q167" s="75">
        <f t="shared" si="101"/>
        <v>2281980000</v>
      </c>
      <c r="R167" s="75">
        <f t="shared" si="101"/>
        <v>35100000</v>
      </c>
      <c r="S167" s="54"/>
      <c r="T167" s="53"/>
    </row>
    <row r="168" spans="1:20" ht="18" hidden="1" customHeight="1" x14ac:dyDescent="0.35">
      <c r="A168" s="48" t="s">
        <v>82</v>
      </c>
      <c r="B168" s="76" t="s">
        <v>95</v>
      </c>
      <c r="C168" s="81">
        <f>SUM(D168:E168)</f>
        <v>946300000</v>
      </c>
      <c r="D168" s="81">
        <v>901000000</v>
      </c>
      <c r="E168" s="81">
        <v>45300000</v>
      </c>
      <c r="F168" s="81">
        <f t="shared" ref="F168:F175" si="102">SUM(G168:H168)</f>
        <v>400000000</v>
      </c>
      <c r="G168" s="81">
        <v>354700000</v>
      </c>
      <c r="H168" s="81">
        <f>E168</f>
        <v>45300000</v>
      </c>
      <c r="I168" s="73">
        <f t="shared" ref="I168:I175" si="103">J168+M168</f>
        <v>400000000</v>
      </c>
      <c r="J168" s="49"/>
      <c r="K168" s="49"/>
      <c r="L168" s="49"/>
      <c r="M168" s="73">
        <f t="shared" ref="M168:M175" si="104">N168+O168</f>
        <v>400000000</v>
      </c>
      <c r="N168" s="73">
        <f t="shared" ref="N168:O175" si="105">G168</f>
        <v>354700000</v>
      </c>
      <c r="O168" s="73">
        <f t="shared" si="105"/>
        <v>45300000</v>
      </c>
      <c r="P168" s="81">
        <f>SUM(Q168:R168)</f>
        <v>546300000</v>
      </c>
      <c r="Q168" s="81">
        <f t="shared" ref="Q168:R178" si="106">D168-G168</f>
        <v>546300000</v>
      </c>
      <c r="R168" s="81">
        <f t="shared" si="106"/>
        <v>0</v>
      </c>
      <c r="S168" s="341" t="s">
        <v>119</v>
      </c>
      <c r="T168" s="341" t="s">
        <v>129</v>
      </c>
    </row>
    <row r="169" spans="1:20" ht="18" hidden="1" customHeight="1" x14ac:dyDescent="0.35">
      <c r="A169" s="48" t="s">
        <v>82</v>
      </c>
      <c r="B169" s="76" t="s">
        <v>86</v>
      </c>
      <c r="C169" s="81">
        <f>SUM(D169:E169)</f>
        <v>184700000</v>
      </c>
      <c r="D169" s="81">
        <v>176000000</v>
      </c>
      <c r="E169" s="81">
        <v>8700000</v>
      </c>
      <c r="F169" s="81">
        <f t="shared" si="102"/>
        <v>99500000</v>
      </c>
      <c r="G169" s="81">
        <v>90800000</v>
      </c>
      <c r="H169" s="81">
        <f>E169</f>
        <v>8700000</v>
      </c>
      <c r="I169" s="73">
        <f t="shared" si="103"/>
        <v>99500000</v>
      </c>
      <c r="J169" s="63"/>
      <c r="K169" s="81"/>
      <c r="L169" s="81"/>
      <c r="M169" s="73">
        <f t="shared" si="104"/>
        <v>99500000</v>
      </c>
      <c r="N169" s="73">
        <f t="shared" si="105"/>
        <v>90800000</v>
      </c>
      <c r="O169" s="73">
        <f t="shared" si="105"/>
        <v>8700000</v>
      </c>
      <c r="P169" s="81">
        <f t="shared" ref="P169:P178" si="107">SUM(Q169:R169)</f>
        <v>85200000</v>
      </c>
      <c r="Q169" s="81">
        <f t="shared" si="106"/>
        <v>85200000</v>
      </c>
      <c r="R169" s="81">
        <f t="shared" si="106"/>
        <v>0</v>
      </c>
      <c r="S169" s="342"/>
      <c r="T169" s="342"/>
    </row>
    <row r="170" spans="1:20" ht="18" hidden="1" customHeight="1" x14ac:dyDescent="0.35">
      <c r="A170" s="48" t="s">
        <v>82</v>
      </c>
      <c r="B170" s="53" t="s">
        <v>88</v>
      </c>
      <c r="C170" s="81">
        <f>SUM(D170:E170)</f>
        <v>210000000</v>
      </c>
      <c r="D170" s="81">
        <v>200000000</v>
      </c>
      <c r="E170" s="81">
        <v>10000000</v>
      </c>
      <c r="F170" s="81">
        <f t="shared" si="102"/>
        <v>61000000</v>
      </c>
      <c r="G170" s="81">
        <v>51000000</v>
      </c>
      <c r="H170" s="81">
        <v>10000000</v>
      </c>
      <c r="I170" s="73">
        <f t="shared" si="103"/>
        <v>61000000</v>
      </c>
      <c r="J170" s="81"/>
      <c r="K170" s="81"/>
      <c r="L170" s="81"/>
      <c r="M170" s="73">
        <f t="shared" si="104"/>
        <v>61000000</v>
      </c>
      <c r="N170" s="73">
        <f t="shared" si="105"/>
        <v>51000000</v>
      </c>
      <c r="O170" s="73">
        <f t="shared" si="105"/>
        <v>10000000</v>
      </c>
      <c r="P170" s="81">
        <f t="shared" si="107"/>
        <v>149000000</v>
      </c>
      <c r="Q170" s="81">
        <f t="shared" si="106"/>
        <v>149000000</v>
      </c>
      <c r="R170" s="81">
        <f t="shared" si="106"/>
        <v>0</v>
      </c>
      <c r="S170" s="342"/>
      <c r="T170" s="342"/>
    </row>
    <row r="171" spans="1:20" ht="18" hidden="1" customHeight="1" x14ac:dyDescent="0.35">
      <c r="A171" s="48" t="s">
        <v>82</v>
      </c>
      <c r="B171" s="53" t="s">
        <v>89</v>
      </c>
      <c r="C171" s="81">
        <f t="shared" ref="C171:C178" si="108">SUM(D171:E171)</f>
        <v>244700000</v>
      </c>
      <c r="D171" s="81">
        <v>233000000</v>
      </c>
      <c r="E171" s="81">
        <v>11700000</v>
      </c>
      <c r="F171" s="81">
        <f t="shared" si="102"/>
        <v>50720000</v>
      </c>
      <c r="G171" s="81">
        <v>39020000</v>
      </c>
      <c r="H171" s="81">
        <f>E171</f>
        <v>11700000</v>
      </c>
      <c r="I171" s="73">
        <f t="shared" si="103"/>
        <v>50720000</v>
      </c>
      <c r="J171" s="81"/>
      <c r="K171" s="81"/>
      <c r="L171" s="81"/>
      <c r="M171" s="73">
        <f t="shared" si="104"/>
        <v>50720000</v>
      </c>
      <c r="N171" s="73">
        <f t="shared" si="105"/>
        <v>39020000</v>
      </c>
      <c r="O171" s="73">
        <f t="shared" si="105"/>
        <v>11700000</v>
      </c>
      <c r="P171" s="81">
        <f t="shared" si="107"/>
        <v>193980000</v>
      </c>
      <c r="Q171" s="81">
        <f t="shared" si="106"/>
        <v>193980000</v>
      </c>
      <c r="R171" s="81">
        <f t="shared" si="106"/>
        <v>0</v>
      </c>
      <c r="S171" s="342"/>
      <c r="T171" s="342"/>
    </row>
    <row r="172" spans="1:20" ht="18" hidden="1" customHeight="1" x14ac:dyDescent="0.35">
      <c r="A172" s="48" t="s">
        <v>82</v>
      </c>
      <c r="B172" s="53" t="s">
        <v>90</v>
      </c>
      <c r="C172" s="81">
        <f t="shared" si="108"/>
        <v>215300000</v>
      </c>
      <c r="D172" s="81">
        <v>205000000</v>
      </c>
      <c r="E172" s="81">
        <v>10300000</v>
      </c>
      <c r="F172" s="81">
        <f t="shared" si="102"/>
        <v>27400000</v>
      </c>
      <c r="G172" s="81">
        <v>17100000</v>
      </c>
      <c r="H172" s="81">
        <f>E172</f>
        <v>10300000</v>
      </c>
      <c r="I172" s="73">
        <f t="shared" si="103"/>
        <v>27400000</v>
      </c>
      <c r="J172" s="81"/>
      <c r="K172" s="81"/>
      <c r="L172" s="81"/>
      <c r="M172" s="73">
        <f t="shared" si="104"/>
        <v>27400000</v>
      </c>
      <c r="N172" s="73">
        <f t="shared" si="105"/>
        <v>17100000</v>
      </c>
      <c r="O172" s="73">
        <f t="shared" si="105"/>
        <v>10300000</v>
      </c>
      <c r="P172" s="81">
        <f>SUM(Q172:R172)</f>
        <v>187900000</v>
      </c>
      <c r="Q172" s="81">
        <f t="shared" si="106"/>
        <v>187900000</v>
      </c>
      <c r="R172" s="81">
        <f t="shared" si="106"/>
        <v>0</v>
      </c>
      <c r="S172" s="342"/>
      <c r="T172" s="342"/>
    </row>
    <row r="173" spans="1:20" ht="18" hidden="1" customHeight="1" x14ac:dyDescent="0.35">
      <c r="A173" s="48" t="s">
        <v>82</v>
      </c>
      <c r="B173" s="53" t="s">
        <v>91</v>
      </c>
      <c r="C173" s="81">
        <f t="shared" si="108"/>
        <v>155300000</v>
      </c>
      <c r="D173" s="81">
        <v>148000000</v>
      </c>
      <c r="E173" s="81">
        <v>7300000</v>
      </c>
      <c r="F173" s="81">
        <f t="shared" si="102"/>
        <v>75000000</v>
      </c>
      <c r="G173" s="81">
        <v>67700000</v>
      </c>
      <c r="H173" s="81">
        <f>E173</f>
        <v>7300000</v>
      </c>
      <c r="I173" s="73">
        <f t="shared" si="103"/>
        <v>75000000</v>
      </c>
      <c r="J173" s="81"/>
      <c r="K173" s="81"/>
      <c r="L173" s="81"/>
      <c r="M173" s="73">
        <f t="shared" si="104"/>
        <v>75000000</v>
      </c>
      <c r="N173" s="73">
        <f t="shared" si="105"/>
        <v>67700000</v>
      </c>
      <c r="O173" s="73">
        <f t="shared" si="105"/>
        <v>7300000</v>
      </c>
      <c r="P173" s="81">
        <f t="shared" si="107"/>
        <v>80300000</v>
      </c>
      <c r="Q173" s="81">
        <f t="shared" si="106"/>
        <v>80300000</v>
      </c>
      <c r="R173" s="81">
        <f t="shared" si="106"/>
        <v>0</v>
      </c>
      <c r="S173" s="342"/>
      <c r="T173" s="342"/>
    </row>
    <row r="174" spans="1:20" ht="18" hidden="1" customHeight="1" x14ac:dyDescent="0.35">
      <c r="A174" s="48" t="s">
        <v>82</v>
      </c>
      <c r="B174" s="53" t="s">
        <v>92</v>
      </c>
      <c r="C174" s="81">
        <f t="shared" si="108"/>
        <v>215300000</v>
      </c>
      <c r="D174" s="81">
        <v>205000000</v>
      </c>
      <c r="E174" s="81">
        <v>10300000</v>
      </c>
      <c r="F174" s="81">
        <f t="shared" si="102"/>
        <v>25300000</v>
      </c>
      <c r="G174" s="81">
        <v>15000000</v>
      </c>
      <c r="H174" s="81">
        <f>E174</f>
        <v>10300000</v>
      </c>
      <c r="I174" s="73">
        <f t="shared" si="103"/>
        <v>25300000</v>
      </c>
      <c r="J174" s="81"/>
      <c r="K174" s="81"/>
      <c r="L174" s="81"/>
      <c r="M174" s="73">
        <f t="shared" si="104"/>
        <v>25300000</v>
      </c>
      <c r="N174" s="73">
        <f t="shared" si="105"/>
        <v>15000000</v>
      </c>
      <c r="O174" s="73">
        <f t="shared" si="105"/>
        <v>10300000</v>
      </c>
      <c r="P174" s="81">
        <f t="shared" si="107"/>
        <v>190000000</v>
      </c>
      <c r="Q174" s="81">
        <f t="shared" si="106"/>
        <v>190000000</v>
      </c>
      <c r="R174" s="81">
        <f t="shared" si="106"/>
        <v>0</v>
      </c>
      <c r="S174" s="342"/>
      <c r="T174" s="342"/>
    </row>
    <row r="175" spans="1:20" ht="18" hidden="1" customHeight="1" x14ac:dyDescent="0.35">
      <c r="A175" s="48" t="s">
        <v>82</v>
      </c>
      <c r="B175" s="53" t="s">
        <v>93</v>
      </c>
      <c r="C175" s="81">
        <f t="shared" si="108"/>
        <v>236300000</v>
      </c>
      <c r="D175" s="73">
        <v>225000000</v>
      </c>
      <c r="E175" s="73">
        <v>11300000</v>
      </c>
      <c r="F175" s="73">
        <f t="shared" si="102"/>
        <v>86000000</v>
      </c>
      <c r="G175" s="73">
        <v>74700000</v>
      </c>
      <c r="H175" s="73">
        <f>E175</f>
        <v>11300000</v>
      </c>
      <c r="I175" s="73">
        <f t="shared" si="103"/>
        <v>86000000</v>
      </c>
      <c r="J175" s="49"/>
      <c r="K175" s="49"/>
      <c r="L175" s="49"/>
      <c r="M175" s="73">
        <f t="shared" si="104"/>
        <v>86000000</v>
      </c>
      <c r="N175" s="73">
        <f t="shared" si="105"/>
        <v>74700000</v>
      </c>
      <c r="O175" s="73">
        <f t="shared" si="105"/>
        <v>11300000</v>
      </c>
      <c r="P175" s="81">
        <f t="shared" si="107"/>
        <v>150300000</v>
      </c>
      <c r="Q175" s="81">
        <f t="shared" si="106"/>
        <v>150300000</v>
      </c>
      <c r="R175" s="81">
        <f t="shared" si="106"/>
        <v>0</v>
      </c>
      <c r="S175" s="342"/>
      <c r="T175" s="343"/>
    </row>
    <row r="176" spans="1:20" ht="18" hidden="1" customHeight="1" x14ac:dyDescent="0.35">
      <c r="A176" s="48" t="s">
        <v>82</v>
      </c>
      <c r="B176" s="76" t="s">
        <v>108</v>
      </c>
      <c r="C176" s="81">
        <f t="shared" si="108"/>
        <v>224700000</v>
      </c>
      <c r="D176" s="73">
        <v>214000000</v>
      </c>
      <c r="E176" s="73">
        <v>10700000</v>
      </c>
      <c r="F176" s="73"/>
      <c r="G176" s="73"/>
      <c r="H176" s="73"/>
      <c r="I176" s="73"/>
      <c r="J176" s="49"/>
      <c r="K176" s="49"/>
      <c r="L176" s="49"/>
      <c r="M176" s="49"/>
      <c r="N176" s="49"/>
      <c r="O176" s="49"/>
      <c r="P176" s="81">
        <f t="shared" si="107"/>
        <v>224700000</v>
      </c>
      <c r="Q176" s="81">
        <f t="shared" si="106"/>
        <v>214000000</v>
      </c>
      <c r="R176" s="81">
        <f t="shared" si="106"/>
        <v>10700000</v>
      </c>
      <c r="S176" s="342"/>
      <c r="T176" s="94"/>
    </row>
    <row r="177" spans="1:20" ht="18" hidden="1" customHeight="1" x14ac:dyDescent="0.35">
      <c r="A177" s="48" t="s">
        <v>82</v>
      </c>
      <c r="B177" s="53" t="s">
        <v>87</v>
      </c>
      <c r="C177" s="81">
        <f t="shared" si="108"/>
        <v>264700000</v>
      </c>
      <c r="D177" s="73">
        <v>252000000</v>
      </c>
      <c r="E177" s="73">
        <v>12700000</v>
      </c>
      <c r="F177" s="73"/>
      <c r="G177" s="73"/>
      <c r="H177" s="73"/>
      <c r="I177" s="73"/>
      <c r="J177" s="49"/>
      <c r="K177" s="49"/>
      <c r="L177" s="49"/>
      <c r="M177" s="49"/>
      <c r="N177" s="49"/>
      <c r="O177" s="49"/>
      <c r="P177" s="81">
        <f t="shared" si="107"/>
        <v>264700000</v>
      </c>
      <c r="Q177" s="81">
        <f t="shared" si="106"/>
        <v>252000000</v>
      </c>
      <c r="R177" s="81">
        <f t="shared" si="106"/>
        <v>12700000</v>
      </c>
      <c r="S177" s="342"/>
      <c r="T177" s="94"/>
    </row>
    <row r="178" spans="1:20" ht="18" hidden="1" customHeight="1" x14ac:dyDescent="0.35">
      <c r="A178" s="48" t="s">
        <v>82</v>
      </c>
      <c r="B178" s="53" t="s">
        <v>94</v>
      </c>
      <c r="C178" s="81">
        <f t="shared" si="108"/>
        <v>244700000</v>
      </c>
      <c r="D178" s="73">
        <v>233000000</v>
      </c>
      <c r="E178" s="73">
        <v>11700000</v>
      </c>
      <c r="F178" s="73"/>
      <c r="G178" s="73"/>
      <c r="H178" s="73"/>
      <c r="I178" s="73"/>
      <c r="J178" s="49"/>
      <c r="K178" s="49"/>
      <c r="L178" s="49"/>
      <c r="M178" s="49"/>
      <c r="N178" s="49"/>
      <c r="O178" s="49"/>
      <c r="P178" s="81">
        <f t="shared" si="107"/>
        <v>244700000</v>
      </c>
      <c r="Q178" s="81">
        <f t="shared" si="106"/>
        <v>233000000</v>
      </c>
      <c r="R178" s="81">
        <f t="shared" si="106"/>
        <v>11700000</v>
      </c>
      <c r="S178" s="343"/>
      <c r="T178" s="94"/>
    </row>
    <row r="179" spans="1:20" ht="79.5" customHeight="1" x14ac:dyDescent="0.35">
      <c r="A179" s="61">
        <v>5</v>
      </c>
      <c r="B179" s="74" t="s">
        <v>43</v>
      </c>
      <c r="C179" s="75">
        <f t="shared" ref="C179:R179" si="109">C180+C183</f>
        <v>285000000</v>
      </c>
      <c r="D179" s="75">
        <f t="shared" si="109"/>
        <v>274000000</v>
      </c>
      <c r="E179" s="75">
        <f t="shared" si="109"/>
        <v>11000000</v>
      </c>
      <c r="F179" s="75">
        <f t="shared" si="109"/>
        <v>170000000</v>
      </c>
      <c r="G179" s="75">
        <f t="shared" si="109"/>
        <v>165000000</v>
      </c>
      <c r="H179" s="75">
        <f t="shared" si="109"/>
        <v>5000000</v>
      </c>
      <c r="I179" s="75">
        <f t="shared" si="109"/>
        <v>170000000</v>
      </c>
      <c r="J179" s="75">
        <f t="shared" si="109"/>
        <v>0</v>
      </c>
      <c r="K179" s="75">
        <f t="shared" si="109"/>
        <v>0</v>
      </c>
      <c r="L179" s="75">
        <f t="shared" si="109"/>
        <v>0</v>
      </c>
      <c r="M179" s="75">
        <f t="shared" si="109"/>
        <v>170000000</v>
      </c>
      <c r="N179" s="75">
        <f t="shared" si="109"/>
        <v>165000000</v>
      </c>
      <c r="O179" s="75">
        <f t="shared" si="109"/>
        <v>5000000</v>
      </c>
      <c r="P179" s="75">
        <f t="shared" si="109"/>
        <v>115000000</v>
      </c>
      <c r="Q179" s="75">
        <f t="shared" si="109"/>
        <v>109000000</v>
      </c>
      <c r="R179" s="75">
        <f t="shared" si="109"/>
        <v>6000000</v>
      </c>
      <c r="S179" s="54"/>
      <c r="T179" s="53"/>
    </row>
    <row r="180" spans="1:20" s="45" customFormat="1" ht="119.25" customHeight="1" x14ac:dyDescent="0.35">
      <c r="A180" s="46" t="s">
        <v>177</v>
      </c>
      <c r="B180" s="56" t="s">
        <v>167</v>
      </c>
      <c r="C180" s="82">
        <f>C181+C182</f>
        <v>215000000</v>
      </c>
      <c r="D180" s="82">
        <f t="shared" ref="D180:R180" si="110">D181+D182</f>
        <v>204000000</v>
      </c>
      <c r="E180" s="82">
        <f t="shared" si="110"/>
        <v>11000000</v>
      </c>
      <c r="F180" s="82">
        <f t="shared" si="110"/>
        <v>100000000</v>
      </c>
      <c r="G180" s="82">
        <f t="shared" si="110"/>
        <v>95000000</v>
      </c>
      <c r="H180" s="82">
        <f t="shared" si="110"/>
        <v>5000000</v>
      </c>
      <c r="I180" s="82">
        <f t="shared" si="110"/>
        <v>100000000</v>
      </c>
      <c r="J180" s="82">
        <f t="shared" si="110"/>
        <v>0</v>
      </c>
      <c r="K180" s="82">
        <f t="shared" si="110"/>
        <v>0</v>
      </c>
      <c r="L180" s="82">
        <f t="shared" si="110"/>
        <v>0</v>
      </c>
      <c r="M180" s="82">
        <f t="shared" si="110"/>
        <v>100000000</v>
      </c>
      <c r="N180" s="82">
        <f t="shared" si="110"/>
        <v>95000000</v>
      </c>
      <c r="O180" s="82">
        <f t="shared" si="110"/>
        <v>5000000</v>
      </c>
      <c r="P180" s="82">
        <f t="shared" si="110"/>
        <v>115000000</v>
      </c>
      <c r="Q180" s="82">
        <f t="shared" si="110"/>
        <v>109000000</v>
      </c>
      <c r="R180" s="82">
        <f t="shared" si="110"/>
        <v>6000000</v>
      </c>
      <c r="S180" s="55"/>
      <c r="T180" s="52"/>
    </row>
    <row r="181" spans="1:20" ht="27.75" hidden="1" customHeight="1" x14ac:dyDescent="0.35">
      <c r="A181" s="48" t="s">
        <v>82</v>
      </c>
      <c r="B181" s="76" t="s">
        <v>113</v>
      </c>
      <c r="C181" s="81">
        <f>SUM(D181:E181)</f>
        <v>100000000</v>
      </c>
      <c r="D181" s="81">
        <v>95000000</v>
      </c>
      <c r="E181" s="81">
        <v>5000000</v>
      </c>
      <c r="F181" s="81">
        <f>SUM(G181:H181)</f>
        <v>100000000</v>
      </c>
      <c r="G181" s="81">
        <f>D181</f>
        <v>95000000</v>
      </c>
      <c r="H181" s="81">
        <f>E181</f>
        <v>5000000</v>
      </c>
      <c r="I181" s="73">
        <f t="shared" ref="I181" si="111">J181+M181</f>
        <v>100000000</v>
      </c>
      <c r="J181" s="49"/>
      <c r="K181" s="49"/>
      <c r="L181" s="49"/>
      <c r="M181" s="73">
        <f t="shared" ref="M181" si="112">N181+O181</f>
        <v>100000000</v>
      </c>
      <c r="N181" s="73">
        <f t="shared" ref="N181:O181" si="113">G181</f>
        <v>95000000</v>
      </c>
      <c r="O181" s="73">
        <f t="shared" si="113"/>
        <v>5000000</v>
      </c>
      <c r="P181" s="81">
        <f t="shared" ref="P181:P182" si="114">SUM(Q181:R181)</f>
        <v>0</v>
      </c>
      <c r="Q181" s="81">
        <f>D181-G181</f>
        <v>0</v>
      </c>
      <c r="R181" s="81">
        <f>E181-H181</f>
        <v>0</v>
      </c>
      <c r="S181" s="341" t="s">
        <v>120</v>
      </c>
      <c r="T181" s="53" t="s">
        <v>134</v>
      </c>
    </row>
    <row r="182" spans="1:20" ht="24" hidden="1" customHeight="1" x14ac:dyDescent="0.35">
      <c r="A182" s="48" t="s">
        <v>82</v>
      </c>
      <c r="B182" s="76" t="s">
        <v>163</v>
      </c>
      <c r="C182" s="81">
        <f>SUM(D182:E182)</f>
        <v>115000000</v>
      </c>
      <c r="D182" s="81">
        <v>109000000</v>
      </c>
      <c r="E182" s="81">
        <v>6000000</v>
      </c>
      <c r="F182" s="81"/>
      <c r="G182" s="81"/>
      <c r="H182" s="81"/>
      <c r="I182" s="81"/>
      <c r="J182" s="81"/>
      <c r="K182" s="81"/>
      <c r="L182" s="81"/>
      <c r="M182" s="81"/>
      <c r="N182" s="81"/>
      <c r="O182" s="81"/>
      <c r="P182" s="81">
        <f t="shared" si="114"/>
        <v>115000000</v>
      </c>
      <c r="Q182" s="81">
        <f>D182-G182</f>
        <v>109000000</v>
      </c>
      <c r="R182" s="81">
        <f>E182-H182</f>
        <v>6000000</v>
      </c>
      <c r="S182" s="343"/>
      <c r="T182" s="53"/>
    </row>
    <row r="183" spans="1:20" s="45" customFormat="1" ht="69.75" customHeight="1" x14ac:dyDescent="0.35">
      <c r="A183" s="46" t="s">
        <v>186</v>
      </c>
      <c r="B183" s="56" t="s">
        <v>45</v>
      </c>
      <c r="C183" s="47">
        <f>C184</f>
        <v>70000000</v>
      </c>
      <c r="D183" s="47">
        <f t="shared" ref="D183:R183" si="115">D184</f>
        <v>70000000</v>
      </c>
      <c r="E183" s="47">
        <f t="shared" si="115"/>
        <v>0</v>
      </c>
      <c r="F183" s="47">
        <f t="shared" si="115"/>
        <v>70000000</v>
      </c>
      <c r="G183" s="47">
        <f t="shared" si="115"/>
        <v>70000000</v>
      </c>
      <c r="H183" s="47">
        <f t="shared" si="115"/>
        <v>0</v>
      </c>
      <c r="I183" s="47">
        <f t="shared" si="115"/>
        <v>70000000</v>
      </c>
      <c r="J183" s="47">
        <f t="shared" si="115"/>
        <v>0</v>
      </c>
      <c r="K183" s="47">
        <f t="shared" si="115"/>
        <v>0</v>
      </c>
      <c r="L183" s="47">
        <f t="shared" si="115"/>
        <v>0</v>
      </c>
      <c r="M183" s="47">
        <f t="shared" si="115"/>
        <v>70000000</v>
      </c>
      <c r="N183" s="47">
        <f t="shared" si="115"/>
        <v>70000000</v>
      </c>
      <c r="O183" s="47">
        <f t="shared" si="115"/>
        <v>0</v>
      </c>
      <c r="P183" s="47">
        <f t="shared" si="115"/>
        <v>0</v>
      </c>
      <c r="Q183" s="47">
        <f t="shared" si="115"/>
        <v>0</v>
      </c>
      <c r="R183" s="47">
        <f t="shared" si="115"/>
        <v>0</v>
      </c>
      <c r="S183" s="55"/>
      <c r="T183" s="52"/>
    </row>
    <row r="184" spans="1:20" ht="27.75" hidden="1" customHeight="1" x14ac:dyDescent="0.35">
      <c r="A184" s="48" t="s">
        <v>82</v>
      </c>
      <c r="B184" s="77" t="s">
        <v>96</v>
      </c>
      <c r="C184" s="73">
        <f>SUM(D184)</f>
        <v>70000000</v>
      </c>
      <c r="D184" s="73">
        <f>G184</f>
        <v>70000000</v>
      </c>
      <c r="E184" s="73"/>
      <c r="F184" s="73">
        <f>SUM(G184)</f>
        <v>70000000</v>
      </c>
      <c r="G184" s="73">
        <v>70000000</v>
      </c>
      <c r="H184" s="73"/>
      <c r="I184" s="73">
        <f t="shared" ref="I184" si="116">J184+M184</f>
        <v>70000000</v>
      </c>
      <c r="J184" s="49"/>
      <c r="K184" s="49"/>
      <c r="L184" s="49"/>
      <c r="M184" s="73">
        <f t="shared" ref="M184" si="117">N184+O184</f>
        <v>70000000</v>
      </c>
      <c r="N184" s="73">
        <f t="shared" ref="N184:O184" si="118">G184</f>
        <v>70000000</v>
      </c>
      <c r="O184" s="73">
        <f t="shared" si="118"/>
        <v>0</v>
      </c>
      <c r="P184" s="73">
        <f>Q184+R184</f>
        <v>0</v>
      </c>
      <c r="Q184" s="73">
        <f>D184-G184</f>
        <v>0</v>
      </c>
      <c r="R184" s="73"/>
      <c r="S184" s="54" t="s">
        <v>120</v>
      </c>
      <c r="T184" s="53" t="s">
        <v>71</v>
      </c>
    </row>
    <row r="185" spans="1:20" s="58" customFormat="1" ht="23.25" hidden="1" customHeight="1" x14ac:dyDescent="0.35">
      <c r="A185" s="84" t="s">
        <v>22</v>
      </c>
      <c r="B185" s="85" t="s">
        <v>138</v>
      </c>
      <c r="C185" s="85"/>
      <c r="D185" s="85"/>
      <c r="E185" s="85"/>
      <c r="F185" s="84"/>
      <c r="G185" s="84"/>
      <c r="H185" s="84"/>
      <c r="I185" s="84"/>
      <c r="J185" s="93">
        <f>J186+J189</f>
        <v>15103730060</v>
      </c>
      <c r="K185" s="93">
        <f t="shared" ref="K185:R185" si="119">K186+K189</f>
        <v>14932430060</v>
      </c>
      <c r="L185" s="93">
        <f t="shared" si="119"/>
        <v>171300000</v>
      </c>
      <c r="M185" s="93"/>
      <c r="N185" s="93"/>
      <c r="O185" s="93"/>
      <c r="P185" s="93">
        <f t="shared" si="119"/>
        <v>15103730060</v>
      </c>
      <c r="Q185" s="93">
        <f t="shared" si="119"/>
        <v>14932430060</v>
      </c>
      <c r="R185" s="93">
        <f t="shared" si="119"/>
        <v>171300000</v>
      </c>
      <c r="S185" s="86"/>
      <c r="T185" s="85"/>
    </row>
    <row r="186" spans="1:20" ht="28.5" hidden="1" customHeight="1" x14ac:dyDescent="0.35">
      <c r="A186" s="83" t="s">
        <v>34</v>
      </c>
      <c r="B186" s="69" t="s">
        <v>8</v>
      </c>
      <c r="C186" s="69"/>
      <c r="D186" s="69"/>
      <c r="E186" s="69"/>
      <c r="F186" s="69"/>
      <c r="G186" s="69"/>
      <c r="H186" s="69"/>
      <c r="I186" s="69"/>
      <c r="J186" s="92">
        <f>J187</f>
        <v>9817210060</v>
      </c>
      <c r="K186" s="92">
        <f t="shared" ref="K186:R187" si="120">K187</f>
        <v>9787210060</v>
      </c>
      <c r="L186" s="92">
        <f t="shared" si="120"/>
        <v>30000000</v>
      </c>
      <c r="M186" s="92"/>
      <c r="N186" s="92"/>
      <c r="O186" s="92"/>
      <c r="P186" s="92">
        <f t="shared" si="120"/>
        <v>9817210060</v>
      </c>
      <c r="Q186" s="92">
        <f t="shared" si="120"/>
        <v>9787210060</v>
      </c>
      <c r="R186" s="92">
        <f t="shared" si="120"/>
        <v>30000000</v>
      </c>
      <c r="S186" s="69"/>
      <c r="T186" s="69"/>
    </row>
    <row r="187" spans="1:20" ht="75.75" hidden="1" customHeight="1" x14ac:dyDescent="0.35">
      <c r="A187" s="63">
        <v>1</v>
      </c>
      <c r="B187" s="74" t="s">
        <v>106</v>
      </c>
      <c r="C187" s="87"/>
      <c r="D187" s="87"/>
      <c r="E187" s="87"/>
      <c r="F187" s="63"/>
      <c r="G187" s="63"/>
      <c r="H187" s="63"/>
      <c r="I187" s="63"/>
      <c r="J187" s="72">
        <f>J188</f>
        <v>9817210060</v>
      </c>
      <c r="K187" s="72">
        <f t="shared" si="120"/>
        <v>9787210060</v>
      </c>
      <c r="L187" s="72">
        <f t="shared" si="120"/>
        <v>30000000</v>
      </c>
      <c r="M187" s="72"/>
      <c r="N187" s="72"/>
      <c r="O187" s="72"/>
      <c r="P187" s="72">
        <f t="shared" si="120"/>
        <v>9817210060</v>
      </c>
      <c r="Q187" s="72">
        <f t="shared" si="120"/>
        <v>9787210060</v>
      </c>
      <c r="R187" s="72">
        <f t="shared" si="120"/>
        <v>30000000</v>
      </c>
      <c r="S187" s="88"/>
      <c r="T187" s="87"/>
    </row>
    <row r="188" spans="1:20" ht="60" hidden="1" customHeight="1" x14ac:dyDescent="0.35">
      <c r="A188" s="63"/>
      <c r="B188" s="76" t="s">
        <v>107</v>
      </c>
      <c r="C188" s="87"/>
      <c r="D188" s="87"/>
      <c r="E188" s="87"/>
      <c r="F188" s="63"/>
      <c r="G188" s="63"/>
      <c r="H188" s="63"/>
      <c r="I188" s="63"/>
      <c r="J188" s="49">
        <f>K188+L188</f>
        <v>9817210060</v>
      </c>
      <c r="K188" s="49">
        <f>G69-K69</f>
        <v>9787210060</v>
      </c>
      <c r="L188" s="49">
        <f>H69-L69</f>
        <v>30000000</v>
      </c>
      <c r="M188" s="49"/>
      <c r="N188" s="49"/>
      <c r="O188" s="49"/>
      <c r="P188" s="49">
        <f>C188-F188+J188</f>
        <v>9817210060</v>
      </c>
      <c r="Q188" s="49">
        <f>D188-G188+K188</f>
        <v>9787210060</v>
      </c>
      <c r="R188" s="49">
        <f>E188-H188+L188</f>
        <v>30000000</v>
      </c>
      <c r="S188" s="88"/>
      <c r="T188" s="53" t="s">
        <v>122</v>
      </c>
    </row>
    <row r="189" spans="1:20" ht="24" hidden="1" customHeight="1" x14ac:dyDescent="0.35">
      <c r="A189" s="83" t="s">
        <v>72</v>
      </c>
      <c r="B189" s="69" t="s">
        <v>23</v>
      </c>
      <c r="C189" s="69"/>
      <c r="D189" s="69"/>
      <c r="E189" s="69"/>
      <c r="F189" s="69"/>
      <c r="G189" s="69"/>
      <c r="H189" s="69"/>
      <c r="I189" s="69"/>
      <c r="J189" s="92">
        <f>J190</f>
        <v>5286520000</v>
      </c>
      <c r="K189" s="92">
        <f t="shared" ref="K189:R190" si="121">K190</f>
        <v>5145220000</v>
      </c>
      <c r="L189" s="92">
        <f t="shared" si="121"/>
        <v>141300000</v>
      </c>
      <c r="M189" s="92"/>
      <c r="N189" s="92"/>
      <c r="O189" s="92"/>
      <c r="P189" s="92">
        <f t="shared" si="121"/>
        <v>5286520000</v>
      </c>
      <c r="Q189" s="92">
        <f t="shared" si="121"/>
        <v>5145220000</v>
      </c>
      <c r="R189" s="92">
        <f t="shared" si="121"/>
        <v>141300000</v>
      </c>
      <c r="S189" s="69"/>
      <c r="T189" s="69"/>
    </row>
    <row r="190" spans="1:20" ht="81.75" hidden="1" customHeight="1" x14ac:dyDescent="0.35">
      <c r="A190" s="63">
        <v>1</v>
      </c>
      <c r="B190" s="74" t="s">
        <v>106</v>
      </c>
      <c r="C190" s="87"/>
      <c r="D190" s="87"/>
      <c r="E190" s="87"/>
      <c r="F190" s="63"/>
      <c r="G190" s="63"/>
      <c r="H190" s="63"/>
      <c r="I190" s="63"/>
      <c r="J190" s="72">
        <f>J191</f>
        <v>5286520000</v>
      </c>
      <c r="K190" s="72">
        <f t="shared" si="121"/>
        <v>5145220000</v>
      </c>
      <c r="L190" s="72">
        <f t="shared" si="121"/>
        <v>141300000</v>
      </c>
      <c r="M190" s="72"/>
      <c r="N190" s="72"/>
      <c r="O190" s="72"/>
      <c r="P190" s="72">
        <f t="shared" si="121"/>
        <v>5286520000</v>
      </c>
      <c r="Q190" s="72">
        <f t="shared" si="121"/>
        <v>5145220000</v>
      </c>
      <c r="R190" s="72">
        <f t="shared" si="121"/>
        <v>141300000</v>
      </c>
      <c r="S190" s="88"/>
      <c r="T190" s="87"/>
    </row>
    <row r="191" spans="1:20" ht="63" hidden="1" customHeight="1" x14ac:dyDescent="0.35">
      <c r="A191" s="63"/>
      <c r="B191" s="76" t="s">
        <v>107</v>
      </c>
      <c r="C191" s="87"/>
      <c r="D191" s="87"/>
      <c r="E191" s="87"/>
      <c r="F191" s="63"/>
      <c r="G191" s="63"/>
      <c r="H191" s="63"/>
      <c r="I191" s="63"/>
      <c r="J191" s="49">
        <f>K191+L191</f>
        <v>5286520000</v>
      </c>
      <c r="K191" s="49">
        <f>G126</f>
        <v>5145220000</v>
      </c>
      <c r="L191" s="49">
        <f>H126</f>
        <v>141300000</v>
      </c>
      <c r="M191" s="49"/>
      <c r="N191" s="49"/>
      <c r="O191" s="49"/>
      <c r="P191" s="49">
        <f>C191-F191+J191</f>
        <v>5286520000</v>
      </c>
      <c r="Q191" s="49">
        <f>D191-G191+K191</f>
        <v>5145220000</v>
      </c>
      <c r="R191" s="49">
        <f>E191-H191+L191</f>
        <v>141300000</v>
      </c>
      <c r="S191" s="88"/>
      <c r="T191" s="53" t="s">
        <v>122</v>
      </c>
    </row>
  </sheetData>
  <mergeCells count="43">
    <mergeCell ref="A2:T2"/>
    <mergeCell ref="A3:T3"/>
    <mergeCell ref="A5:A8"/>
    <mergeCell ref="B5:B8"/>
    <mergeCell ref="C5:E5"/>
    <mergeCell ref="F5:O5"/>
    <mergeCell ref="P5:R5"/>
    <mergeCell ref="S5:S8"/>
    <mergeCell ref="T5:T8"/>
    <mergeCell ref="C6:C8"/>
    <mergeCell ref="F6:H6"/>
    <mergeCell ref="I6:O6"/>
    <mergeCell ref="P6:P8"/>
    <mergeCell ref="Q6:R6"/>
    <mergeCell ref="F7:H7"/>
    <mergeCell ref="I7:I8"/>
    <mergeCell ref="J7:L7"/>
    <mergeCell ref="M7:O7"/>
    <mergeCell ref="T94:T100"/>
    <mergeCell ref="S95:S100"/>
    <mergeCell ref="S18:S19"/>
    <mergeCell ref="T18:T19"/>
    <mergeCell ref="S35:S44"/>
    <mergeCell ref="S57:S64"/>
    <mergeCell ref="T57:T64"/>
    <mergeCell ref="S72:S77"/>
    <mergeCell ref="T72:T77"/>
    <mergeCell ref="S161:S166"/>
    <mergeCell ref="S168:S178"/>
    <mergeCell ref="T168:T175"/>
    <mergeCell ref="S181:S182"/>
    <mergeCell ref="D6:E7"/>
    <mergeCell ref="S106:S107"/>
    <mergeCell ref="S111:S112"/>
    <mergeCell ref="S129:S134"/>
    <mergeCell ref="T129:T134"/>
    <mergeCell ref="S137:S146"/>
    <mergeCell ref="S149:S158"/>
    <mergeCell ref="T149:T153"/>
    <mergeCell ref="S80:S86"/>
    <mergeCell ref="T80:T86"/>
    <mergeCell ref="S89:S90"/>
    <mergeCell ref="T89:T90"/>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V191"/>
  <sheetViews>
    <sheetView view="pageBreakPreview" topLeftCell="A5" zoomScaleSheetLayoutView="100" workbookViewId="0">
      <pane ySplit="4" topLeftCell="A9" activePane="bottomLeft" state="frozen"/>
      <selection activeCell="S79" sqref="S79"/>
      <selection pane="bottomLeft" activeCell="S79" sqref="S79"/>
    </sheetView>
  </sheetViews>
  <sheetFormatPr defaultColWidth="9" defaultRowHeight="10.5" x14ac:dyDescent="0.35"/>
  <cols>
    <col min="1" max="1" width="4.25" style="59" customWidth="1"/>
    <col min="2" max="2" width="18.25" style="50" customWidth="1"/>
    <col min="3" max="4" width="10.08203125" style="50" customWidth="1"/>
    <col min="5" max="5" width="8.5" style="50" customWidth="1"/>
    <col min="6" max="7" width="10.25" style="59" bestFit="1" customWidth="1"/>
    <col min="8" max="8" width="8.33203125" style="59" bestFit="1" customWidth="1"/>
    <col min="9" max="9" width="10.08203125" style="59" customWidth="1"/>
    <col min="10" max="11" width="10.25" style="59" bestFit="1" customWidth="1"/>
    <col min="12" max="12" width="8.08203125" style="59" customWidth="1"/>
    <col min="13" max="13" width="10.75" style="59" customWidth="1"/>
    <col min="14" max="14" width="10.5" style="59" customWidth="1"/>
    <col min="15" max="15" width="9.33203125" style="59" customWidth="1"/>
    <col min="16" max="17" width="10.25" style="59" customWidth="1"/>
    <col min="18" max="18" width="9.75" style="59" customWidth="1"/>
    <col min="19" max="19" width="9.08203125" style="60" customWidth="1"/>
    <col min="20" max="20" width="28.83203125" style="50" customWidth="1"/>
    <col min="21" max="16384" width="9" style="50"/>
  </cols>
  <sheetData>
    <row r="1" spans="1:22" s="157" customFormat="1" ht="21.75" customHeight="1" x14ac:dyDescent="0.35">
      <c r="A1" s="156"/>
      <c r="F1" s="156"/>
      <c r="G1" s="156"/>
      <c r="H1" s="156"/>
      <c r="I1" s="156"/>
      <c r="J1" s="156"/>
      <c r="K1" s="156"/>
      <c r="L1" s="156"/>
      <c r="M1" s="156"/>
      <c r="N1" s="156"/>
      <c r="O1" s="156"/>
      <c r="P1" s="156"/>
      <c r="Q1" s="156"/>
      <c r="R1" s="150"/>
      <c r="S1" s="158"/>
      <c r="T1" s="113" t="s">
        <v>169</v>
      </c>
    </row>
    <row r="2" spans="1:22" s="157" customFormat="1" ht="38.25" customHeight="1" x14ac:dyDescent="0.35">
      <c r="A2" s="349" t="s">
        <v>228</v>
      </c>
      <c r="B2" s="349"/>
      <c r="C2" s="349"/>
      <c r="D2" s="349"/>
      <c r="E2" s="349"/>
      <c r="F2" s="349"/>
      <c r="G2" s="349"/>
      <c r="H2" s="349"/>
      <c r="I2" s="349"/>
      <c r="J2" s="349"/>
      <c r="K2" s="349"/>
      <c r="L2" s="349"/>
      <c r="M2" s="349"/>
      <c r="N2" s="349"/>
      <c r="O2" s="349"/>
      <c r="P2" s="349"/>
      <c r="Q2" s="349"/>
      <c r="R2" s="349"/>
      <c r="S2" s="349"/>
      <c r="T2" s="349"/>
    </row>
    <row r="3" spans="1:22" s="157" customFormat="1" ht="18" customHeight="1" x14ac:dyDescent="0.35">
      <c r="A3" s="350" t="str">
        <f>'Biểu đc DA cũ'!A3:P3</f>
        <v>(Kèm theo Tờ trình số:         /TTr-UBND ngày        tháng 10 năm 2024 của UBND huyện Pác Nặm)</v>
      </c>
      <c r="B3" s="350"/>
      <c r="C3" s="350"/>
      <c r="D3" s="350"/>
      <c r="E3" s="350"/>
      <c r="F3" s="350"/>
      <c r="G3" s="350"/>
      <c r="H3" s="350"/>
      <c r="I3" s="350"/>
      <c r="J3" s="350"/>
      <c r="K3" s="350"/>
      <c r="L3" s="350"/>
      <c r="M3" s="350"/>
      <c r="N3" s="350"/>
      <c r="O3" s="350"/>
      <c r="P3" s="350"/>
      <c r="Q3" s="350"/>
      <c r="R3" s="350"/>
      <c r="S3" s="350"/>
      <c r="T3" s="350"/>
    </row>
    <row r="4" spans="1:22" s="157" customFormat="1" ht="22.5" customHeight="1" x14ac:dyDescent="0.35">
      <c r="A4" s="156"/>
      <c r="F4" s="156"/>
      <c r="G4" s="156"/>
      <c r="H4" s="156"/>
      <c r="I4" s="156"/>
      <c r="J4" s="159"/>
      <c r="K4" s="156"/>
      <c r="L4" s="156"/>
      <c r="M4" s="156"/>
      <c r="N4" s="156"/>
      <c r="O4" s="156"/>
      <c r="S4" s="158"/>
      <c r="T4" s="160" t="s">
        <v>24</v>
      </c>
      <c r="U4" s="161"/>
      <c r="V4" s="161"/>
    </row>
    <row r="5" spans="1:22" ht="18.75" customHeight="1" x14ac:dyDescent="0.35">
      <c r="A5" s="329" t="s">
        <v>100</v>
      </c>
      <c r="B5" s="329" t="s">
        <v>1</v>
      </c>
      <c r="C5" s="329" t="s">
        <v>5</v>
      </c>
      <c r="D5" s="329"/>
      <c r="E5" s="329"/>
      <c r="F5" s="330" t="s">
        <v>2</v>
      </c>
      <c r="G5" s="331"/>
      <c r="H5" s="331"/>
      <c r="I5" s="331"/>
      <c r="J5" s="331"/>
      <c r="K5" s="331"/>
      <c r="L5" s="331"/>
      <c r="M5" s="331"/>
      <c r="N5" s="331"/>
      <c r="O5" s="348"/>
      <c r="P5" s="329" t="s">
        <v>137</v>
      </c>
      <c r="Q5" s="329"/>
      <c r="R5" s="329"/>
      <c r="S5" s="329" t="s">
        <v>109</v>
      </c>
      <c r="T5" s="329" t="s">
        <v>110</v>
      </c>
    </row>
    <row r="6" spans="1:22" ht="18.75" customHeight="1" x14ac:dyDescent="0.35">
      <c r="A6" s="329"/>
      <c r="B6" s="329"/>
      <c r="C6" s="329" t="s">
        <v>9</v>
      </c>
      <c r="D6" s="329" t="s">
        <v>10</v>
      </c>
      <c r="E6" s="329"/>
      <c r="F6" s="344" t="s">
        <v>260</v>
      </c>
      <c r="G6" s="351"/>
      <c r="H6" s="345"/>
      <c r="I6" s="330" t="s">
        <v>257</v>
      </c>
      <c r="J6" s="331"/>
      <c r="K6" s="331"/>
      <c r="L6" s="331"/>
      <c r="M6" s="331"/>
      <c r="N6" s="331"/>
      <c r="O6" s="348"/>
      <c r="P6" s="329" t="s">
        <v>9</v>
      </c>
      <c r="Q6" s="329" t="s">
        <v>10</v>
      </c>
      <c r="R6" s="329"/>
      <c r="S6" s="329"/>
      <c r="T6" s="329"/>
    </row>
    <row r="7" spans="1:22" ht="18.75" customHeight="1" x14ac:dyDescent="0.35">
      <c r="A7" s="329"/>
      <c r="B7" s="329"/>
      <c r="C7" s="329"/>
      <c r="D7" s="61"/>
      <c r="E7" s="61"/>
      <c r="F7" s="330" t="s">
        <v>264</v>
      </c>
      <c r="G7" s="331"/>
      <c r="H7" s="348"/>
      <c r="I7" s="352" t="s">
        <v>259</v>
      </c>
      <c r="J7" s="330" t="s">
        <v>258</v>
      </c>
      <c r="K7" s="331"/>
      <c r="L7" s="348"/>
      <c r="M7" s="330" t="s">
        <v>265</v>
      </c>
      <c r="N7" s="331"/>
      <c r="O7" s="348"/>
      <c r="P7" s="329"/>
      <c r="Q7" s="61"/>
      <c r="R7" s="61"/>
      <c r="S7" s="329"/>
      <c r="T7" s="329"/>
    </row>
    <row r="8" spans="1:22" ht="18.75" customHeight="1" x14ac:dyDescent="0.35">
      <c r="A8" s="329"/>
      <c r="B8" s="329"/>
      <c r="C8" s="329"/>
      <c r="D8" s="61" t="s">
        <v>11</v>
      </c>
      <c r="E8" s="61" t="s">
        <v>12</v>
      </c>
      <c r="F8" s="61" t="s">
        <v>9</v>
      </c>
      <c r="G8" s="61" t="s">
        <v>11</v>
      </c>
      <c r="H8" s="61" t="s">
        <v>12</v>
      </c>
      <c r="I8" s="353"/>
      <c r="J8" s="61" t="s">
        <v>9</v>
      </c>
      <c r="K8" s="61" t="s">
        <v>11</v>
      </c>
      <c r="L8" s="61" t="s">
        <v>12</v>
      </c>
      <c r="M8" s="61" t="s">
        <v>9</v>
      </c>
      <c r="N8" s="61" t="s">
        <v>11</v>
      </c>
      <c r="O8" s="61" t="s">
        <v>12</v>
      </c>
      <c r="P8" s="329"/>
      <c r="Q8" s="61" t="s">
        <v>11</v>
      </c>
      <c r="R8" s="61" t="s">
        <v>12</v>
      </c>
      <c r="S8" s="329"/>
      <c r="T8" s="329"/>
    </row>
    <row r="9" spans="1:22" s="98" customFormat="1" ht="18.75" customHeight="1" x14ac:dyDescent="0.35">
      <c r="A9" s="151" t="s">
        <v>7</v>
      </c>
      <c r="B9" s="151" t="s">
        <v>22</v>
      </c>
      <c r="C9" s="152" t="s">
        <v>222</v>
      </c>
      <c r="D9" s="152">
        <v>2</v>
      </c>
      <c r="E9" s="152">
        <v>3</v>
      </c>
      <c r="F9" s="153" t="s">
        <v>223</v>
      </c>
      <c r="G9" s="154">
        <v>5</v>
      </c>
      <c r="H9" s="154">
        <v>6</v>
      </c>
      <c r="I9" s="154">
        <v>7</v>
      </c>
      <c r="J9" s="154" t="s">
        <v>261</v>
      </c>
      <c r="K9" s="154">
        <v>9</v>
      </c>
      <c r="L9" s="154">
        <v>10</v>
      </c>
      <c r="M9" s="154" t="s">
        <v>262</v>
      </c>
      <c r="N9" s="154">
        <v>12</v>
      </c>
      <c r="O9" s="154">
        <v>13</v>
      </c>
      <c r="P9" s="154" t="s">
        <v>263</v>
      </c>
      <c r="Q9" s="154">
        <v>15</v>
      </c>
      <c r="R9" s="154">
        <v>16</v>
      </c>
      <c r="S9" s="154">
        <v>17</v>
      </c>
      <c r="T9" s="154">
        <v>18</v>
      </c>
    </row>
    <row r="10" spans="1:22" s="58" customFormat="1" ht="26.25" customHeight="1" x14ac:dyDescent="0.35">
      <c r="A10" s="64"/>
      <c r="B10" s="61" t="s">
        <v>136</v>
      </c>
      <c r="C10" s="65">
        <f>C11</f>
        <v>65109142580</v>
      </c>
      <c r="D10" s="65">
        <f t="shared" ref="D10:R10" si="0">D11</f>
        <v>64607736968</v>
      </c>
      <c r="E10" s="65">
        <f t="shared" si="0"/>
        <v>501405612</v>
      </c>
      <c r="F10" s="65">
        <f t="shared" si="0"/>
        <v>30012839917</v>
      </c>
      <c r="G10" s="65">
        <f t="shared" si="0"/>
        <v>29841539917</v>
      </c>
      <c r="H10" s="65">
        <f t="shared" si="0"/>
        <v>171300000</v>
      </c>
      <c r="I10" s="65">
        <f t="shared" si="0"/>
        <v>30012839917</v>
      </c>
      <c r="J10" s="65">
        <f t="shared" si="0"/>
        <v>14909109857</v>
      </c>
      <c r="K10" s="65">
        <f t="shared" si="0"/>
        <v>14909109857</v>
      </c>
      <c r="L10" s="65">
        <f t="shared" si="0"/>
        <v>0</v>
      </c>
      <c r="M10" s="205">
        <f t="shared" si="0"/>
        <v>15103730060</v>
      </c>
      <c r="N10" s="65">
        <f t="shared" si="0"/>
        <v>14932430060</v>
      </c>
      <c r="O10" s="65">
        <f t="shared" si="0"/>
        <v>171300000</v>
      </c>
      <c r="P10" s="65">
        <f t="shared" si="0"/>
        <v>50005412520</v>
      </c>
      <c r="Q10" s="65">
        <f t="shared" si="0"/>
        <v>49675306908</v>
      </c>
      <c r="R10" s="65">
        <f t="shared" si="0"/>
        <v>330105612</v>
      </c>
      <c r="S10" s="66"/>
      <c r="T10" s="67"/>
    </row>
    <row r="11" spans="1:22" s="58" customFormat="1" ht="24.75" hidden="1" customHeight="1" x14ac:dyDescent="0.35">
      <c r="A11" s="84" t="s">
        <v>7</v>
      </c>
      <c r="B11" s="89" t="s">
        <v>135</v>
      </c>
      <c r="C11" s="90">
        <f t="shared" ref="C11:R11" si="1">C12+C69+C126</f>
        <v>65109142580</v>
      </c>
      <c r="D11" s="90">
        <f t="shared" si="1"/>
        <v>64607736968</v>
      </c>
      <c r="E11" s="90">
        <f t="shared" si="1"/>
        <v>501405612</v>
      </c>
      <c r="F11" s="90">
        <f t="shared" si="1"/>
        <v>30012839917</v>
      </c>
      <c r="G11" s="90">
        <f t="shared" si="1"/>
        <v>29841539917</v>
      </c>
      <c r="H11" s="90">
        <f t="shared" si="1"/>
        <v>171300000</v>
      </c>
      <c r="I11" s="90">
        <f t="shared" si="1"/>
        <v>30012839917</v>
      </c>
      <c r="J11" s="90">
        <f t="shared" si="1"/>
        <v>14909109857</v>
      </c>
      <c r="K11" s="90">
        <f t="shared" si="1"/>
        <v>14909109857</v>
      </c>
      <c r="L11" s="90">
        <f t="shared" ref="L11:O11" si="2">L12+L69+L126</f>
        <v>0</v>
      </c>
      <c r="M11" s="90">
        <f t="shared" si="2"/>
        <v>15103730060</v>
      </c>
      <c r="N11" s="90">
        <f t="shared" si="2"/>
        <v>14932430060</v>
      </c>
      <c r="O11" s="90">
        <f t="shared" si="2"/>
        <v>171300000</v>
      </c>
      <c r="P11" s="90">
        <f t="shared" si="1"/>
        <v>50005412520</v>
      </c>
      <c r="Q11" s="90">
        <f t="shared" si="1"/>
        <v>49675306908</v>
      </c>
      <c r="R11" s="90">
        <f t="shared" si="1"/>
        <v>330105612</v>
      </c>
      <c r="S11" s="89"/>
      <c r="T11" s="91"/>
    </row>
    <row r="12" spans="1:22" s="58" customFormat="1" ht="27" customHeight="1" x14ac:dyDescent="0.35">
      <c r="A12" s="68" t="s">
        <v>34</v>
      </c>
      <c r="B12" s="69" t="s">
        <v>101</v>
      </c>
      <c r="C12" s="70">
        <f t="shared" ref="C12:R12" si="3">C13+C16+C20+C23+C25+C28+C33+C45+C56+C65</f>
        <v>10686297501</v>
      </c>
      <c r="D12" s="70">
        <f t="shared" si="3"/>
        <v>10559894261</v>
      </c>
      <c r="E12" s="70">
        <f t="shared" si="3"/>
        <v>126403240</v>
      </c>
      <c r="F12" s="70">
        <f t="shared" si="3"/>
        <v>9854953181</v>
      </c>
      <c r="G12" s="70">
        <f t="shared" si="3"/>
        <v>9854953181</v>
      </c>
      <c r="H12" s="70">
        <f t="shared" si="3"/>
        <v>0</v>
      </c>
      <c r="I12" s="70">
        <f t="shared" si="3"/>
        <v>9854953181</v>
      </c>
      <c r="J12" s="70">
        <f t="shared" si="3"/>
        <v>9854953181</v>
      </c>
      <c r="K12" s="70">
        <f t="shared" si="3"/>
        <v>9854953181</v>
      </c>
      <c r="L12" s="70">
        <f t="shared" ref="L12:O12" si="4">L13+L16+L20+L23+L25+L28+L33+L45+L56+L65</f>
        <v>0</v>
      </c>
      <c r="M12" s="70">
        <f t="shared" si="4"/>
        <v>0</v>
      </c>
      <c r="N12" s="70">
        <f t="shared" si="4"/>
        <v>0</v>
      </c>
      <c r="O12" s="70">
        <f t="shared" si="4"/>
        <v>0</v>
      </c>
      <c r="P12" s="70">
        <f t="shared" si="3"/>
        <v>10686297501</v>
      </c>
      <c r="Q12" s="70">
        <f t="shared" si="3"/>
        <v>10559894261</v>
      </c>
      <c r="R12" s="70">
        <f t="shared" si="3"/>
        <v>126403240</v>
      </c>
      <c r="S12" s="70"/>
      <c r="T12" s="70"/>
    </row>
    <row r="13" spans="1:22" s="58" customFormat="1" ht="48" customHeight="1" x14ac:dyDescent="0.35">
      <c r="A13" s="61">
        <v>1</v>
      </c>
      <c r="B13" s="67" t="s">
        <v>35</v>
      </c>
      <c r="C13" s="65">
        <f>C14</f>
        <v>1129490000</v>
      </c>
      <c r="D13" s="65">
        <f t="shared" ref="D13:R13" si="5">D14</f>
        <v>1129490000</v>
      </c>
      <c r="E13" s="65">
        <f t="shared" si="5"/>
        <v>0</v>
      </c>
      <c r="F13" s="65">
        <f t="shared" si="5"/>
        <v>1129490000</v>
      </c>
      <c r="G13" s="65">
        <f t="shared" si="5"/>
        <v>1129490000</v>
      </c>
      <c r="H13" s="65">
        <f t="shared" si="5"/>
        <v>0</v>
      </c>
      <c r="I13" s="65"/>
      <c r="J13" s="65"/>
      <c r="K13" s="65"/>
      <c r="L13" s="65"/>
      <c r="M13" s="65"/>
      <c r="N13" s="65"/>
      <c r="O13" s="65"/>
      <c r="P13" s="65">
        <f t="shared" si="5"/>
        <v>0</v>
      </c>
      <c r="Q13" s="65">
        <f t="shared" si="5"/>
        <v>0</v>
      </c>
      <c r="R13" s="65">
        <f t="shared" si="5"/>
        <v>0</v>
      </c>
      <c r="S13" s="66"/>
      <c r="T13" s="67"/>
    </row>
    <row r="14" spans="1:22" s="45" customFormat="1" ht="51" customHeight="1" x14ac:dyDescent="0.35">
      <c r="A14" s="46" t="s">
        <v>174</v>
      </c>
      <c r="B14" s="52" t="s">
        <v>36</v>
      </c>
      <c r="C14" s="57">
        <f>C15</f>
        <v>1129490000</v>
      </c>
      <c r="D14" s="57">
        <f t="shared" ref="D14:R14" si="6">D15</f>
        <v>1129490000</v>
      </c>
      <c r="E14" s="57">
        <f t="shared" si="6"/>
        <v>0</v>
      </c>
      <c r="F14" s="57">
        <f t="shared" si="6"/>
        <v>1129490000</v>
      </c>
      <c r="G14" s="57">
        <f t="shared" si="6"/>
        <v>1129490000</v>
      </c>
      <c r="H14" s="57">
        <f t="shared" si="6"/>
        <v>0</v>
      </c>
      <c r="I14" s="57"/>
      <c r="J14" s="57"/>
      <c r="K14" s="57"/>
      <c r="L14" s="57"/>
      <c r="M14" s="57"/>
      <c r="N14" s="57"/>
      <c r="O14" s="57"/>
      <c r="P14" s="57">
        <f t="shared" si="6"/>
        <v>0</v>
      </c>
      <c r="Q14" s="57">
        <f t="shared" si="6"/>
        <v>0</v>
      </c>
      <c r="R14" s="57">
        <f t="shared" si="6"/>
        <v>0</v>
      </c>
      <c r="S14" s="55"/>
      <c r="T14" s="52"/>
    </row>
    <row r="15" spans="1:22" ht="81" customHeight="1" x14ac:dyDescent="0.35">
      <c r="A15" s="48" t="s">
        <v>82</v>
      </c>
      <c r="B15" s="53" t="s">
        <v>99</v>
      </c>
      <c r="C15" s="73">
        <v>1129490000</v>
      </c>
      <c r="D15" s="73">
        <v>1129490000</v>
      </c>
      <c r="E15" s="73"/>
      <c r="F15" s="73">
        <f>C15</f>
        <v>1129490000</v>
      </c>
      <c r="G15" s="73">
        <f>D15</f>
        <v>1129490000</v>
      </c>
      <c r="H15" s="73"/>
      <c r="I15" s="73"/>
      <c r="J15" s="73"/>
      <c r="K15" s="73"/>
      <c r="L15" s="73"/>
      <c r="M15" s="73"/>
      <c r="N15" s="73"/>
      <c r="O15" s="73"/>
      <c r="P15" s="73"/>
      <c r="Q15" s="73"/>
      <c r="R15" s="73"/>
      <c r="S15" s="54" t="s">
        <v>117</v>
      </c>
      <c r="T15" s="53" t="s">
        <v>67</v>
      </c>
    </row>
    <row r="16" spans="1:22" s="58" customFormat="1" ht="69" customHeight="1" x14ac:dyDescent="0.35">
      <c r="A16" s="61">
        <v>2</v>
      </c>
      <c r="B16" s="71" t="s">
        <v>47</v>
      </c>
      <c r="C16" s="65">
        <f>C17</f>
        <v>7744321000</v>
      </c>
      <c r="D16" s="65">
        <f t="shared" ref="D16:R16" si="7">D17</f>
        <v>7744321000</v>
      </c>
      <c r="E16" s="65">
        <f t="shared" si="7"/>
        <v>0</v>
      </c>
      <c r="F16" s="65">
        <f t="shared" si="7"/>
        <v>7744321000</v>
      </c>
      <c r="G16" s="65">
        <f t="shared" si="7"/>
        <v>7744321000</v>
      </c>
      <c r="H16" s="65">
        <f t="shared" si="7"/>
        <v>0</v>
      </c>
      <c r="I16" s="65"/>
      <c r="J16" s="65"/>
      <c r="K16" s="65"/>
      <c r="L16" s="65"/>
      <c r="M16" s="65"/>
      <c r="N16" s="65"/>
      <c r="O16" s="65"/>
      <c r="P16" s="65">
        <f t="shared" si="7"/>
        <v>0</v>
      </c>
      <c r="Q16" s="65">
        <f t="shared" si="7"/>
        <v>0</v>
      </c>
      <c r="R16" s="65">
        <f t="shared" si="7"/>
        <v>0</v>
      </c>
      <c r="S16" s="66"/>
      <c r="T16" s="72"/>
    </row>
    <row r="17" spans="1:20" s="45" customFormat="1" ht="64.5" customHeight="1" x14ac:dyDescent="0.35">
      <c r="A17" s="46" t="s">
        <v>175</v>
      </c>
      <c r="B17" s="56" t="s">
        <v>38</v>
      </c>
      <c r="C17" s="47">
        <f>SUM(C18:C19)</f>
        <v>7744321000</v>
      </c>
      <c r="D17" s="47">
        <f t="shared" ref="D17:G17" si="8">SUM(D18:D19)</f>
        <v>7744321000</v>
      </c>
      <c r="E17" s="47">
        <f t="shared" si="8"/>
        <v>0</v>
      </c>
      <c r="F17" s="47">
        <f t="shared" si="8"/>
        <v>7744321000</v>
      </c>
      <c r="G17" s="47">
        <f t="shared" si="8"/>
        <v>7744321000</v>
      </c>
      <c r="H17" s="47">
        <f t="shared" ref="H17:R17" si="9">SUM(H18:H19)</f>
        <v>0</v>
      </c>
      <c r="I17" s="47"/>
      <c r="J17" s="47"/>
      <c r="K17" s="47"/>
      <c r="L17" s="47"/>
      <c r="M17" s="47"/>
      <c r="N17" s="47"/>
      <c r="O17" s="47"/>
      <c r="P17" s="47">
        <f t="shared" si="9"/>
        <v>0</v>
      </c>
      <c r="Q17" s="47">
        <f t="shared" si="9"/>
        <v>0</v>
      </c>
      <c r="R17" s="47">
        <f t="shared" si="9"/>
        <v>0</v>
      </c>
      <c r="S17" s="55"/>
      <c r="T17" s="47"/>
    </row>
    <row r="18" spans="1:20" ht="27" customHeight="1" x14ac:dyDescent="0.35">
      <c r="A18" s="48" t="s">
        <v>82</v>
      </c>
      <c r="B18" s="53" t="s">
        <v>88</v>
      </c>
      <c r="C18" s="49">
        <f>SUM(D18:E18)</f>
        <v>702109000</v>
      </c>
      <c r="D18" s="49">
        <v>702109000</v>
      </c>
      <c r="E18" s="49"/>
      <c r="F18" s="49">
        <f>SUM(G18:H18)</f>
        <v>702109000</v>
      </c>
      <c r="G18" s="49">
        <f>D18</f>
        <v>702109000</v>
      </c>
      <c r="H18" s="49"/>
      <c r="I18" s="49"/>
      <c r="J18" s="49"/>
      <c r="K18" s="49"/>
      <c r="L18" s="49"/>
      <c r="M18" s="49"/>
      <c r="N18" s="49"/>
      <c r="O18" s="49"/>
      <c r="P18" s="49">
        <f>C18-F18</f>
        <v>0</v>
      </c>
      <c r="Q18" s="49">
        <f>D18-G18</f>
        <v>0</v>
      </c>
      <c r="R18" s="49"/>
      <c r="S18" s="332" t="s">
        <v>115</v>
      </c>
      <c r="T18" s="333" t="s">
        <v>126</v>
      </c>
    </row>
    <row r="19" spans="1:20" ht="29.25" customHeight="1" x14ac:dyDescent="0.35">
      <c r="A19" s="48" t="s">
        <v>82</v>
      </c>
      <c r="B19" s="53" t="s">
        <v>99</v>
      </c>
      <c r="C19" s="49">
        <f>SUM(D19:E19)</f>
        <v>7042212000</v>
      </c>
      <c r="D19" s="49">
        <v>7042212000</v>
      </c>
      <c r="E19" s="49"/>
      <c r="F19" s="49">
        <f>SUM(G19:H19)</f>
        <v>7042212000</v>
      </c>
      <c r="G19" s="49">
        <f>D19</f>
        <v>7042212000</v>
      </c>
      <c r="H19" s="49"/>
      <c r="I19" s="49"/>
      <c r="J19" s="49"/>
      <c r="K19" s="49"/>
      <c r="L19" s="49"/>
      <c r="M19" s="49"/>
      <c r="N19" s="49"/>
      <c r="O19" s="49"/>
      <c r="P19" s="49"/>
      <c r="Q19" s="49"/>
      <c r="R19" s="49"/>
      <c r="S19" s="332"/>
      <c r="T19" s="334"/>
    </row>
    <row r="20" spans="1:20" s="58" customFormat="1" ht="38.25" customHeight="1" x14ac:dyDescent="0.35">
      <c r="A20" s="61">
        <v>3</v>
      </c>
      <c r="B20" s="67" t="s">
        <v>39</v>
      </c>
      <c r="C20" s="72">
        <f>C21</f>
        <v>321385750</v>
      </c>
      <c r="D20" s="72">
        <f t="shared" ref="D20:R20" si="10">D21</f>
        <v>321385750</v>
      </c>
      <c r="E20" s="72">
        <f t="shared" si="10"/>
        <v>0</v>
      </c>
      <c r="F20" s="72">
        <f t="shared" si="10"/>
        <v>321385750</v>
      </c>
      <c r="G20" s="72">
        <f t="shared" si="10"/>
        <v>321385750</v>
      </c>
      <c r="H20" s="72">
        <f t="shared" si="10"/>
        <v>0</v>
      </c>
      <c r="I20" s="72"/>
      <c r="J20" s="72"/>
      <c r="K20" s="72"/>
      <c r="L20" s="72"/>
      <c r="M20" s="72"/>
      <c r="N20" s="72"/>
      <c r="O20" s="72"/>
      <c r="P20" s="72">
        <f t="shared" si="10"/>
        <v>0</v>
      </c>
      <c r="Q20" s="72">
        <f t="shared" si="10"/>
        <v>0</v>
      </c>
      <c r="R20" s="72">
        <f t="shared" si="10"/>
        <v>0</v>
      </c>
      <c r="S20" s="66"/>
      <c r="T20" s="67"/>
    </row>
    <row r="21" spans="1:20" s="45" customFormat="1" ht="60.75" customHeight="1" x14ac:dyDescent="0.35">
      <c r="A21" s="46" t="s">
        <v>176</v>
      </c>
      <c r="B21" s="55" t="s">
        <v>40</v>
      </c>
      <c r="C21" s="57">
        <f>C22</f>
        <v>321385750</v>
      </c>
      <c r="D21" s="57">
        <f t="shared" ref="D21:R21" si="11">D22</f>
        <v>321385750</v>
      </c>
      <c r="E21" s="57">
        <f t="shared" si="11"/>
        <v>0</v>
      </c>
      <c r="F21" s="57">
        <f t="shared" si="11"/>
        <v>321385750</v>
      </c>
      <c r="G21" s="57">
        <f t="shared" si="11"/>
        <v>321385750</v>
      </c>
      <c r="H21" s="57">
        <f t="shared" si="11"/>
        <v>0</v>
      </c>
      <c r="I21" s="57"/>
      <c r="J21" s="57"/>
      <c r="K21" s="57"/>
      <c r="L21" s="57"/>
      <c r="M21" s="57"/>
      <c r="N21" s="57"/>
      <c r="O21" s="57"/>
      <c r="P21" s="57">
        <f t="shared" si="11"/>
        <v>0</v>
      </c>
      <c r="Q21" s="57">
        <f t="shared" si="11"/>
        <v>0</v>
      </c>
      <c r="R21" s="57">
        <f t="shared" si="11"/>
        <v>0</v>
      </c>
      <c r="S21" s="55"/>
      <c r="T21" s="52"/>
    </row>
    <row r="22" spans="1:20" ht="47.25" customHeight="1" x14ac:dyDescent="0.35">
      <c r="A22" s="48" t="s">
        <v>82</v>
      </c>
      <c r="B22" s="54" t="s">
        <v>97</v>
      </c>
      <c r="C22" s="73">
        <f>SUM(D22:E22)</f>
        <v>321385750</v>
      </c>
      <c r="D22" s="73">
        <v>321385750</v>
      </c>
      <c r="E22" s="73"/>
      <c r="F22" s="73">
        <f>SUM(G22:H22)</f>
        <v>321385750</v>
      </c>
      <c r="G22" s="49">
        <f>D22</f>
        <v>321385750</v>
      </c>
      <c r="H22" s="49"/>
      <c r="I22" s="49"/>
      <c r="J22" s="49"/>
      <c r="K22" s="49"/>
      <c r="L22" s="49"/>
      <c r="M22" s="49"/>
      <c r="N22" s="49"/>
      <c r="O22" s="49"/>
      <c r="P22" s="49">
        <f>SUM(Q22:R22)</f>
        <v>0</v>
      </c>
      <c r="Q22" s="49">
        <f>D22-G22</f>
        <v>0</v>
      </c>
      <c r="R22" s="49"/>
      <c r="S22" s="54" t="s">
        <v>116</v>
      </c>
      <c r="T22" s="53" t="s">
        <v>68</v>
      </c>
    </row>
    <row r="23" spans="1:20" s="58" customFormat="1" ht="46.5" customHeight="1" x14ac:dyDescent="0.35">
      <c r="A23" s="61">
        <v>4</v>
      </c>
      <c r="B23" s="74" t="s">
        <v>30</v>
      </c>
      <c r="C23" s="75">
        <f>C24</f>
        <v>604000000</v>
      </c>
      <c r="D23" s="75">
        <f t="shared" ref="D23:R23" si="12">D24</f>
        <v>604000000</v>
      </c>
      <c r="E23" s="75">
        <f t="shared" si="12"/>
        <v>0</v>
      </c>
      <c r="F23" s="75">
        <f t="shared" si="12"/>
        <v>604000000</v>
      </c>
      <c r="G23" s="75">
        <f t="shared" si="12"/>
        <v>604000000</v>
      </c>
      <c r="H23" s="75">
        <f t="shared" si="12"/>
        <v>0</v>
      </c>
      <c r="I23" s="75"/>
      <c r="J23" s="75"/>
      <c r="K23" s="75"/>
      <c r="L23" s="75"/>
      <c r="M23" s="75"/>
      <c r="N23" s="75"/>
      <c r="O23" s="75"/>
      <c r="P23" s="75">
        <f t="shared" si="12"/>
        <v>0</v>
      </c>
      <c r="Q23" s="75">
        <f t="shared" si="12"/>
        <v>0</v>
      </c>
      <c r="R23" s="75">
        <f t="shared" si="12"/>
        <v>0</v>
      </c>
      <c r="S23" s="66"/>
      <c r="T23" s="67"/>
    </row>
    <row r="24" spans="1:20" ht="24" customHeight="1" x14ac:dyDescent="0.35">
      <c r="A24" s="48" t="s">
        <v>82</v>
      </c>
      <c r="B24" s="76" t="s">
        <v>95</v>
      </c>
      <c r="C24" s="73">
        <f>D24+E24</f>
        <v>604000000</v>
      </c>
      <c r="D24" s="73">
        <v>604000000</v>
      </c>
      <c r="E24" s="73"/>
      <c r="F24" s="73">
        <f>G24+H24</f>
        <v>604000000</v>
      </c>
      <c r="G24" s="73">
        <v>604000000</v>
      </c>
      <c r="H24" s="73"/>
      <c r="I24" s="73"/>
      <c r="J24" s="49"/>
      <c r="K24" s="49"/>
      <c r="L24" s="49"/>
      <c r="M24" s="49"/>
      <c r="N24" s="49"/>
      <c r="O24" s="49"/>
      <c r="P24" s="49">
        <f t="shared" ref="P24" si="13">SUM(Q24:R24)</f>
        <v>0</v>
      </c>
      <c r="Q24" s="49">
        <f>D24-G24</f>
        <v>0</v>
      </c>
      <c r="R24" s="49">
        <f>E24-H24</f>
        <v>0</v>
      </c>
      <c r="S24" s="54" t="s">
        <v>115</v>
      </c>
      <c r="T24" s="53" t="s">
        <v>118</v>
      </c>
    </row>
    <row r="25" spans="1:20" s="58" customFormat="1" ht="46.5" customHeight="1" x14ac:dyDescent="0.35">
      <c r="A25" s="61">
        <v>5</v>
      </c>
      <c r="B25" s="74" t="s">
        <v>42</v>
      </c>
      <c r="C25" s="65">
        <f>C26</f>
        <v>4047815</v>
      </c>
      <c r="D25" s="65">
        <f t="shared" ref="D25:R25" si="14">D26</f>
        <v>4047815</v>
      </c>
      <c r="E25" s="65">
        <f t="shared" si="14"/>
        <v>0</v>
      </c>
      <c r="F25" s="65">
        <f t="shared" si="14"/>
        <v>4047815</v>
      </c>
      <c r="G25" s="65">
        <f t="shared" si="14"/>
        <v>4047815</v>
      </c>
      <c r="H25" s="65">
        <f t="shared" si="14"/>
        <v>0</v>
      </c>
      <c r="I25" s="65"/>
      <c r="J25" s="65"/>
      <c r="K25" s="65"/>
      <c r="L25" s="65"/>
      <c r="M25" s="65"/>
      <c r="N25" s="65"/>
      <c r="O25" s="65"/>
      <c r="P25" s="65">
        <f t="shared" si="14"/>
        <v>0</v>
      </c>
      <c r="Q25" s="65">
        <f t="shared" si="14"/>
        <v>0</v>
      </c>
      <c r="R25" s="65">
        <f t="shared" si="14"/>
        <v>0</v>
      </c>
      <c r="S25" s="66"/>
      <c r="T25" s="67"/>
    </row>
    <row r="26" spans="1:20" s="45" customFormat="1" ht="61.5" customHeight="1" x14ac:dyDescent="0.35">
      <c r="A26" s="46" t="s">
        <v>177</v>
      </c>
      <c r="B26" s="56" t="s">
        <v>111</v>
      </c>
      <c r="C26" s="57">
        <f>C27</f>
        <v>4047815</v>
      </c>
      <c r="D26" s="57">
        <f t="shared" ref="D26:R26" si="15">D27</f>
        <v>4047815</v>
      </c>
      <c r="E26" s="57">
        <f t="shared" si="15"/>
        <v>0</v>
      </c>
      <c r="F26" s="57">
        <f t="shared" si="15"/>
        <v>4047815</v>
      </c>
      <c r="G26" s="57">
        <f t="shared" si="15"/>
        <v>4047815</v>
      </c>
      <c r="H26" s="57">
        <f t="shared" si="15"/>
        <v>0</v>
      </c>
      <c r="I26" s="57"/>
      <c r="J26" s="57"/>
      <c r="K26" s="57"/>
      <c r="L26" s="57"/>
      <c r="M26" s="57"/>
      <c r="N26" s="57"/>
      <c r="O26" s="57"/>
      <c r="P26" s="57">
        <f t="shared" si="15"/>
        <v>0</v>
      </c>
      <c r="Q26" s="57">
        <f t="shared" si="15"/>
        <v>0</v>
      </c>
      <c r="R26" s="57">
        <f t="shared" si="15"/>
        <v>0</v>
      </c>
      <c r="S26" s="55"/>
      <c r="T26" s="52"/>
    </row>
    <row r="27" spans="1:20" ht="30.75" customHeight="1" x14ac:dyDescent="0.35">
      <c r="A27" s="48" t="s">
        <v>82</v>
      </c>
      <c r="B27" s="77" t="s">
        <v>102</v>
      </c>
      <c r="C27" s="73">
        <f>SUM(D27:E27)</f>
        <v>4047815</v>
      </c>
      <c r="D27" s="73">
        <v>4047815</v>
      </c>
      <c r="E27" s="73"/>
      <c r="F27" s="73">
        <f>SUM(G27:H27)</f>
        <v>4047815</v>
      </c>
      <c r="G27" s="73">
        <f>D27</f>
        <v>4047815</v>
      </c>
      <c r="H27" s="73"/>
      <c r="I27" s="73"/>
      <c r="J27" s="49"/>
      <c r="K27" s="49"/>
      <c r="L27" s="49"/>
      <c r="M27" s="49"/>
      <c r="N27" s="49"/>
      <c r="O27" s="49"/>
      <c r="P27" s="49">
        <f>SUM(Q27:R27)</f>
        <v>0</v>
      </c>
      <c r="Q27" s="49">
        <f>D27-G27</f>
        <v>0</v>
      </c>
      <c r="R27" s="49"/>
      <c r="S27" s="54" t="s">
        <v>115</v>
      </c>
      <c r="T27" s="53" t="s">
        <v>118</v>
      </c>
    </row>
    <row r="28" spans="1:20" s="58" customFormat="1" ht="80.25" customHeight="1" x14ac:dyDescent="0.35">
      <c r="A28" s="61">
        <v>6</v>
      </c>
      <c r="B28" s="74" t="s">
        <v>43</v>
      </c>
      <c r="C28" s="75">
        <f>C29+C31</f>
        <v>51708616</v>
      </c>
      <c r="D28" s="75">
        <f t="shared" ref="D28:R28" si="16">D29+D31</f>
        <v>51708616</v>
      </c>
      <c r="E28" s="75">
        <f t="shared" si="16"/>
        <v>0</v>
      </c>
      <c r="F28" s="75">
        <f t="shared" si="16"/>
        <v>51708616</v>
      </c>
      <c r="G28" s="75">
        <f t="shared" si="16"/>
        <v>51708616</v>
      </c>
      <c r="H28" s="75">
        <f t="shared" si="16"/>
        <v>0</v>
      </c>
      <c r="I28" s="75"/>
      <c r="J28" s="75">
        <f t="shared" si="16"/>
        <v>0</v>
      </c>
      <c r="K28" s="75">
        <f t="shared" si="16"/>
        <v>0</v>
      </c>
      <c r="L28" s="75">
        <f t="shared" si="16"/>
        <v>0</v>
      </c>
      <c r="M28" s="75"/>
      <c r="N28" s="75"/>
      <c r="O28" s="75"/>
      <c r="P28" s="75">
        <f t="shared" si="16"/>
        <v>0</v>
      </c>
      <c r="Q28" s="75">
        <f t="shared" si="16"/>
        <v>0</v>
      </c>
      <c r="R28" s="75">
        <f t="shared" si="16"/>
        <v>0</v>
      </c>
      <c r="S28" s="66"/>
      <c r="T28" s="67"/>
    </row>
    <row r="29" spans="1:20" s="45" customFormat="1" ht="72.75" customHeight="1" x14ac:dyDescent="0.35">
      <c r="A29" s="46" t="s">
        <v>178</v>
      </c>
      <c r="B29" s="56" t="s">
        <v>45</v>
      </c>
      <c r="C29" s="47">
        <f>C30</f>
        <v>39000000</v>
      </c>
      <c r="D29" s="47">
        <f t="shared" ref="D29:F29" si="17">D30</f>
        <v>39000000</v>
      </c>
      <c r="E29" s="47">
        <f t="shared" si="17"/>
        <v>0</v>
      </c>
      <c r="F29" s="47">
        <f t="shared" si="17"/>
        <v>39000000</v>
      </c>
      <c r="G29" s="47">
        <f t="shared" ref="G29:R29" si="18">G30</f>
        <v>39000000</v>
      </c>
      <c r="H29" s="47">
        <f t="shared" si="18"/>
        <v>0</v>
      </c>
      <c r="I29" s="47"/>
      <c r="J29" s="47"/>
      <c r="K29" s="47"/>
      <c r="L29" s="47"/>
      <c r="M29" s="47"/>
      <c r="N29" s="47"/>
      <c r="O29" s="47"/>
      <c r="P29" s="47">
        <f t="shared" si="18"/>
        <v>0</v>
      </c>
      <c r="Q29" s="47">
        <f t="shared" si="18"/>
        <v>0</v>
      </c>
      <c r="R29" s="47">
        <f t="shared" si="18"/>
        <v>0</v>
      </c>
      <c r="S29" s="55"/>
      <c r="T29" s="52"/>
    </row>
    <row r="30" spans="1:20" s="58" customFormat="1" ht="30" customHeight="1" x14ac:dyDescent="0.35">
      <c r="A30" s="48" t="s">
        <v>82</v>
      </c>
      <c r="B30" s="77" t="s">
        <v>96</v>
      </c>
      <c r="C30" s="49">
        <f>SUM(D30)</f>
        <v>39000000</v>
      </c>
      <c r="D30" s="49">
        <f>G30</f>
        <v>39000000</v>
      </c>
      <c r="E30" s="49"/>
      <c r="F30" s="49">
        <f>SUM(G30)</f>
        <v>39000000</v>
      </c>
      <c r="G30" s="49">
        <v>39000000</v>
      </c>
      <c r="H30" s="49"/>
      <c r="I30" s="49"/>
      <c r="J30" s="49"/>
      <c r="K30" s="49"/>
      <c r="L30" s="49"/>
      <c r="M30" s="49"/>
      <c r="N30" s="49"/>
      <c r="O30" s="49"/>
      <c r="P30" s="49">
        <f>C30-F30+J30</f>
        <v>0</v>
      </c>
      <c r="Q30" s="49">
        <f>D30-G30+K30</f>
        <v>0</v>
      </c>
      <c r="R30" s="49"/>
      <c r="S30" s="54" t="s">
        <v>120</v>
      </c>
      <c r="T30" s="53" t="s">
        <v>71</v>
      </c>
    </row>
    <row r="31" spans="1:20" s="45" customFormat="1" ht="50.25" customHeight="1" x14ac:dyDescent="0.35">
      <c r="A31" s="46" t="s">
        <v>179</v>
      </c>
      <c r="B31" s="51" t="s">
        <v>114</v>
      </c>
      <c r="C31" s="47">
        <f>C32</f>
        <v>12708616</v>
      </c>
      <c r="D31" s="47">
        <f t="shared" ref="D31:R31" si="19">D32</f>
        <v>12708616</v>
      </c>
      <c r="E31" s="47">
        <f t="shared" si="19"/>
        <v>0</v>
      </c>
      <c r="F31" s="47">
        <f t="shared" si="19"/>
        <v>12708616</v>
      </c>
      <c r="G31" s="47">
        <f t="shared" si="19"/>
        <v>12708616</v>
      </c>
      <c r="H31" s="47">
        <f t="shared" si="19"/>
        <v>0</v>
      </c>
      <c r="I31" s="47"/>
      <c r="J31" s="47"/>
      <c r="K31" s="47"/>
      <c r="L31" s="47"/>
      <c r="M31" s="47"/>
      <c r="N31" s="47"/>
      <c r="O31" s="47"/>
      <c r="P31" s="47">
        <f t="shared" si="19"/>
        <v>0</v>
      </c>
      <c r="Q31" s="47">
        <f t="shared" si="19"/>
        <v>0</v>
      </c>
      <c r="R31" s="47">
        <f t="shared" si="19"/>
        <v>0</v>
      </c>
      <c r="S31" s="55"/>
      <c r="T31" s="52"/>
    </row>
    <row r="32" spans="1:20" s="58" customFormat="1" ht="25.5" customHeight="1" x14ac:dyDescent="0.35">
      <c r="A32" s="48" t="s">
        <v>82</v>
      </c>
      <c r="B32" s="77" t="s">
        <v>102</v>
      </c>
      <c r="C32" s="49">
        <f>SUM(D32:E32)</f>
        <v>12708616</v>
      </c>
      <c r="D32" s="49">
        <v>12708616</v>
      </c>
      <c r="E32" s="49"/>
      <c r="F32" s="49">
        <f>SUM(G32:H32)</f>
        <v>12708616</v>
      </c>
      <c r="G32" s="49">
        <f>D32</f>
        <v>12708616</v>
      </c>
      <c r="H32" s="49"/>
      <c r="I32" s="49"/>
      <c r="J32" s="49"/>
      <c r="K32" s="49"/>
      <c r="L32" s="49"/>
      <c r="M32" s="49"/>
      <c r="N32" s="49"/>
      <c r="O32" s="49"/>
      <c r="P32" s="49">
        <f>SUM(Q32:R32)</f>
        <v>0</v>
      </c>
      <c r="Q32" s="49">
        <f>D32-G32</f>
        <v>0</v>
      </c>
      <c r="R32" s="49"/>
      <c r="S32" s="54" t="s">
        <v>115</v>
      </c>
      <c r="T32" s="53" t="s">
        <v>118</v>
      </c>
    </row>
    <row r="33" spans="1:20" s="58" customFormat="1" ht="71.25" customHeight="1" x14ac:dyDescent="0.35">
      <c r="A33" s="62">
        <v>7</v>
      </c>
      <c r="B33" s="78" t="s">
        <v>47</v>
      </c>
      <c r="C33" s="79">
        <f>C34</f>
        <v>831144320</v>
      </c>
      <c r="D33" s="79">
        <f t="shared" ref="D33:R33" si="20">D34</f>
        <v>704741080</v>
      </c>
      <c r="E33" s="79">
        <f t="shared" si="20"/>
        <v>126403240</v>
      </c>
      <c r="F33" s="79">
        <f t="shared" si="20"/>
        <v>0</v>
      </c>
      <c r="G33" s="79">
        <f t="shared" si="20"/>
        <v>0</v>
      </c>
      <c r="H33" s="79">
        <f t="shared" si="20"/>
        <v>0</v>
      </c>
      <c r="I33" s="79">
        <f>I34</f>
        <v>8209809781</v>
      </c>
      <c r="J33" s="79">
        <f t="shared" si="20"/>
        <v>8209809781</v>
      </c>
      <c r="K33" s="79">
        <f t="shared" si="20"/>
        <v>8209809781</v>
      </c>
      <c r="L33" s="79">
        <f t="shared" si="20"/>
        <v>0</v>
      </c>
      <c r="M33" s="79"/>
      <c r="N33" s="79"/>
      <c r="O33" s="79"/>
      <c r="P33" s="79">
        <f t="shared" si="20"/>
        <v>9040954101</v>
      </c>
      <c r="Q33" s="79">
        <f t="shared" si="20"/>
        <v>8914550861</v>
      </c>
      <c r="R33" s="72">
        <f t="shared" si="20"/>
        <v>126403240</v>
      </c>
      <c r="S33" s="66"/>
      <c r="T33" s="67"/>
    </row>
    <row r="34" spans="1:20" s="45" customFormat="1" ht="82.5" customHeight="1" x14ac:dyDescent="0.35">
      <c r="A34" s="46" t="s">
        <v>180</v>
      </c>
      <c r="B34" s="103" t="s">
        <v>105</v>
      </c>
      <c r="C34" s="47">
        <f>SUM(C35:C44)</f>
        <v>831144320</v>
      </c>
      <c r="D34" s="47">
        <f t="shared" ref="D34:F34" si="21">SUM(D35:D44)</f>
        <v>704741080</v>
      </c>
      <c r="E34" s="47">
        <f t="shared" si="21"/>
        <v>126403240</v>
      </c>
      <c r="F34" s="47">
        <f t="shared" si="21"/>
        <v>0</v>
      </c>
      <c r="G34" s="47">
        <f t="shared" ref="G34" si="22">SUM(G35:G44)</f>
        <v>0</v>
      </c>
      <c r="H34" s="47">
        <f t="shared" ref="H34:J34" si="23">SUM(H35:H44)</f>
        <v>0</v>
      </c>
      <c r="I34" s="47">
        <f t="shared" si="23"/>
        <v>8209809781</v>
      </c>
      <c r="J34" s="47">
        <f t="shared" si="23"/>
        <v>8209809781</v>
      </c>
      <c r="K34" s="47">
        <f t="shared" ref="K34" si="24">SUM(K35:K44)</f>
        <v>8209809781</v>
      </c>
      <c r="L34" s="47">
        <f t="shared" ref="L34:P34" si="25">SUM(L35:L44)</f>
        <v>0</v>
      </c>
      <c r="M34" s="47"/>
      <c r="N34" s="47"/>
      <c r="O34" s="47"/>
      <c r="P34" s="47">
        <f t="shared" si="25"/>
        <v>9040954101</v>
      </c>
      <c r="Q34" s="47">
        <f t="shared" ref="Q34" si="26">SUM(Q35:Q44)</f>
        <v>8914550861</v>
      </c>
      <c r="R34" s="47">
        <f t="shared" ref="R34" si="27">SUM(R35:R44)</f>
        <v>126403240</v>
      </c>
      <c r="S34" s="55"/>
      <c r="T34" s="52" t="s">
        <v>125</v>
      </c>
    </row>
    <row r="35" spans="1:20" s="58" customFormat="1" ht="21.75" customHeight="1" x14ac:dyDescent="0.35">
      <c r="A35" s="48" t="s">
        <v>82</v>
      </c>
      <c r="B35" s="77" t="s">
        <v>139</v>
      </c>
      <c r="C35" s="49">
        <f>D35+E35</f>
        <v>768283240</v>
      </c>
      <c r="D35" s="49">
        <v>641880000</v>
      </c>
      <c r="E35" s="49">
        <v>126403240</v>
      </c>
      <c r="F35" s="49"/>
      <c r="G35" s="49"/>
      <c r="H35" s="49"/>
      <c r="I35" s="49"/>
      <c r="J35" s="49"/>
      <c r="K35" s="49"/>
      <c r="L35" s="49"/>
      <c r="M35" s="49"/>
      <c r="N35" s="49"/>
      <c r="O35" s="49"/>
      <c r="P35" s="49">
        <f t="shared" ref="P35:P44" si="28">SUM(Q35:R35)</f>
        <v>768283240</v>
      </c>
      <c r="Q35" s="49">
        <f t="shared" ref="Q35:Q44" si="29">D35-G35+K35</f>
        <v>641880000</v>
      </c>
      <c r="R35" s="49">
        <f t="shared" ref="R35:R44" si="30">E35-H35+L35</f>
        <v>126403240</v>
      </c>
      <c r="S35" s="341" t="s">
        <v>115</v>
      </c>
      <c r="T35" s="53"/>
    </row>
    <row r="36" spans="1:20" s="58" customFormat="1" ht="21.75" customHeight="1" x14ac:dyDescent="0.35">
      <c r="A36" s="48" t="s">
        <v>82</v>
      </c>
      <c r="B36" s="77" t="s">
        <v>87</v>
      </c>
      <c r="C36" s="49">
        <f t="shared" ref="C36:C44" si="31">D36+E36</f>
        <v>55080680</v>
      </c>
      <c r="D36" s="49">
        <v>55080680</v>
      </c>
      <c r="E36" s="49"/>
      <c r="F36" s="49"/>
      <c r="G36" s="49"/>
      <c r="H36" s="49"/>
      <c r="I36" s="49"/>
      <c r="J36" s="49"/>
      <c r="K36" s="49"/>
      <c r="L36" s="49"/>
      <c r="M36" s="49"/>
      <c r="N36" s="49"/>
      <c r="O36" s="49"/>
      <c r="P36" s="49">
        <f t="shared" si="28"/>
        <v>55080680</v>
      </c>
      <c r="Q36" s="49">
        <f t="shared" si="29"/>
        <v>55080680</v>
      </c>
      <c r="R36" s="49">
        <f t="shared" si="30"/>
        <v>0</v>
      </c>
      <c r="S36" s="342"/>
      <c r="T36" s="53"/>
    </row>
    <row r="37" spans="1:20" s="58" customFormat="1" ht="21.75" customHeight="1" x14ac:dyDescent="0.35">
      <c r="A37" s="48" t="s">
        <v>82</v>
      </c>
      <c r="B37" s="77" t="s">
        <v>140</v>
      </c>
      <c r="C37" s="49">
        <f t="shared" si="31"/>
        <v>0</v>
      </c>
      <c r="D37" s="49"/>
      <c r="E37" s="49"/>
      <c r="F37" s="49"/>
      <c r="G37" s="49"/>
      <c r="H37" s="49"/>
      <c r="I37" s="49">
        <f>J37+M37</f>
        <v>1500000000</v>
      </c>
      <c r="J37" s="49">
        <f>K37</f>
        <v>1500000000</v>
      </c>
      <c r="K37" s="49">
        <v>1500000000</v>
      </c>
      <c r="L37" s="49"/>
      <c r="M37" s="49"/>
      <c r="N37" s="49"/>
      <c r="O37" s="49"/>
      <c r="P37" s="49">
        <f t="shared" si="28"/>
        <v>1500000000</v>
      </c>
      <c r="Q37" s="49">
        <f t="shared" si="29"/>
        <v>1500000000</v>
      </c>
      <c r="R37" s="49">
        <f t="shared" si="30"/>
        <v>0</v>
      </c>
      <c r="S37" s="342"/>
      <c r="T37" s="53"/>
    </row>
    <row r="38" spans="1:20" s="58" customFormat="1" ht="21.75" customHeight="1" x14ac:dyDescent="0.35">
      <c r="A38" s="48" t="s">
        <v>82</v>
      </c>
      <c r="B38" s="77" t="s">
        <v>86</v>
      </c>
      <c r="C38" s="49">
        <f t="shared" si="31"/>
        <v>0</v>
      </c>
      <c r="D38" s="49"/>
      <c r="E38" s="49"/>
      <c r="F38" s="49"/>
      <c r="G38" s="49"/>
      <c r="H38" s="49"/>
      <c r="I38" s="49">
        <f t="shared" ref="I38:I44" si="32">J38+M38</f>
        <v>628000000</v>
      </c>
      <c r="J38" s="49">
        <f t="shared" ref="J38:J44" si="33">K38</f>
        <v>628000000</v>
      </c>
      <c r="K38" s="49">
        <v>628000000</v>
      </c>
      <c r="L38" s="49"/>
      <c r="M38" s="49"/>
      <c r="N38" s="49"/>
      <c r="O38" s="49"/>
      <c r="P38" s="49">
        <f t="shared" si="28"/>
        <v>628000000</v>
      </c>
      <c r="Q38" s="49">
        <f t="shared" si="29"/>
        <v>628000000</v>
      </c>
      <c r="R38" s="49">
        <f t="shared" si="30"/>
        <v>0</v>
      </c>
      <c r="S38" s="342"/>
      <c r="T38" s="53"/>
    </row>
    <row r="39" spans="1:20" s="58" customFormat="1" ht="21.75" customHeight="1" x14ac:dyDescent="0.35">
      <c r="A39" s="48" t="s">
        <v>82</v>
      </c>
      <c r="B39" s="77" t="s">
        <v>88</v>
      </c>
      <c r="C39" s="49">
        <f t="shared" si="31"/>
        <v>0</v>
      </c>
      <c r="D39" s="49"/>
      <c r="E39" s="49"/>
      <c r="F39" s="49"/>
      <c r="G39" s="49"/>
      <c r="H39" s="49"/>
      <c r="I39" s="49">
        <f t="shared" si="32"/>
        <v>370809781</v>
      </c>
      <c r="J39" s="49">
        <f t="shared" si="33"/>
        <v>370809781</v>
      </c>
      <c r="K39" s="49">
        <v>370809781</v>
      </c>
      <c r="L39" s="49"/>
      <c r="M39" s="49"/>
      <c r="N39" s="49"/>
      <c r="O39" s="49"/>
      <c r="P39" s="49">
        <f t="shared" si="28"/>
        <v>370809781</v>
      </c>
      <c r="Q39" s="49">
        <f t="shared" si="29"/>
        <v>370809781</v>
      </c>
      <c r="R39" s="49">
        <f t="shared" si="30"/>
        <v>0</v>
      </c>
      <c r="S39" s="342"/>
      <c r="T39" s="53"/>
    </row>
    <row r="40" spans="1:20" s="58" customFormat="1" ht="21.75" customHeight="1" x14ac:dyDescent="0.35">
      <c r="A40" s="48" t="s">
        <v>82</v>
      </c>
      <c r="B40" s="77" t="s">
        <v>89</v>
      </c>
      <c r="C40" s="49">
        <f t="shared" si="31"/>
        <v>0</v>
      </c>
      <c r="D40" s="49"/>
      <c r="E40" s="49"/>
      <c r="F40" s="49"/>
      <c r="G40" s="49"/>
      <c r="H40" s="49"/>
      <c r="I40" s="49">
        <f t="shared" si="32"/>
        <v>450000000</v>
      </c>
      <c r="J40" s="49">
        <f t="shared" si="33"/>
        <v>450000000</v>
      </c>
      <c r="K40" s="49">
        <v>450000000</v>
      </c>
      <c r="L40" s="49"/>
      <c r="M40" s="49"/>
      <c r="N40" s="49"/>
      <c r="O40" s="49"/>
      <c r="P40" s="49">
        <f t="shared" si="28"/>
        <v>450000000</v>
      </c>
      <c r="Q40" s="49">
        <f t="shared" si="29"/>
        <v>450000000</v>
      </c>
      <c r="R40" s="49">
        <f t="shared" si="30"/>
        <v>0</v>
      </c>
      <c r="S40" s="342"/>
      <c r="T40" s="53"/>
    </row>
    <row r="41" spans="1:20" s="58" customFormat="1" ht="21.75" customHeight="1" x14ac:dyDescent="0.35">
      <c r="A41" s="48" t="s">
        <v>82</v>
      </c>
      <c r="B41" s="77" t="s">
        <v>90</v>
      </c>
      <c r="C41" s="49">
        <f t="shared" si="31"/>
        <v>0</v>
      </c>
      <c r="D41" s="49"/>
      <c r="E41" s="49"/>
      <c r="F41" s="49"/>
      <c r="G41" s="49"/>
      <c r="H41" s="49"/>
      <c r="I41" s="49">
        <f t="shared" si="32"/>
        <v>900000000</v>
      </c>
      <c r="J41" s="49">
        <f t="shared" si="33"/>
        <v>900000000</v>
      </c>
      <c r="K41" s="49">
        <v>900000000</v>
      </c>
      <c r="L41" s="49"/>
      <c r="M41" s="49"/>
      <c r="N41" s="49"/>
      <c r="O41" s="49"/>
      <c r="P41" s="49">
        <f t="shared" si="28"/>
        <v>900000000</v>
      </c>
      <c r="Q41" s="49">
        <f t="shared" si="29"/>
        <v>900000000</v>
      </c>
      <c r="R41" s="49">
        <f t="shared" si="30"/>
        <v>0</v>
      </c>
      <c r="S41" s="342"/>
      <c r="T41" s="53"/>
    </row>
    <row r="42" spans="1:20" s="58" customFormat="1" ht="21.75" customHeight="1" x14ac:dyDescent="0.35">
      <c r="A42" s="48" t="s">
        <v>82</v>
      </c>
      <c r="B42" s="77" t="s">
        <v>91</v>
      </c>
      <c r="C42" s="49">
        <f t="shared" si="31"/>
        <v>0</v>
      </c>
      <c r="D42" s="49"/>
      <c r="E42" s="49"/>
      <c r="F42" s="49"/>
      <c r="G42" s="49"/>
      <c r="H42" s="49"/>
      <c r="I42" s="49">
        <f t="shared" si="32"/>
        <v>871000000</v>
      </c>
      <c r="J42" s="49">
        <f t="shared" si="33"/>
        <v>871000000</v>
      </c>
      <c r="K42" s="49">
        <v>871000000</v>
      </c>
      <c r="L42" s="49"/>
      <c r="M42" s="49"/>
      <c r="N42" s="49"/>
      <c r="O42" s="49"/>
      <c r="P42" s="49">
        <f t="shared" si="28"/>
        <v>871000000</v>
      </c>
      <c r="Q42" s="49">
        <f t="shared" si="29"/>
        <v>871000000</v>
      </c>
      <c r="R42" s="49">
        <f t="shared" si="30"/>
        <v>0</v>
      </c>
      <c r="S42" s="342"/>
      <c r="T42" s="53"/>
    </row>
    <row r="43" spans="1:20" s="58" customFormat="1" ht="21.75" customHeight="1" x14ac:dyDescent="0.35">
      <c r="A43" s="48" t="s">
        <v>82</v>
      </c>
      <c r="B43" s="77" t="s">
        <v>92</v>
      </c>
      <c r="C43" s="49">
        <f t="shared" si="31"/>
        <v>0</v>
      </c>
      <c r="D43" s="49"/>
      <c r="E43" s="49"/>
      <c r="F43" s="49"/>
      <c r="G43" s="49"/>
      <c r="H43" s="49"/>
      <c r="I43" s="49">
        <f t="shared" si="32"/>
        <v>2240000000</v>
      </c>
      <c r="J43" s="49">
        <f t="shared" si="33"/>
        <v>2240000000</v>
      </c>
      <c r="K43" s="49">
        <v>2240000000</v>
      </c>
      <c r="L43" s="49"/>
      <c r="M43" s="49"/>
      <c r="N43" s="49"/>
      <c r="O43" s="49"/>
      <c r="P43" s="49">
        <f t="shared" si="28"/>
        <v>2240000000</v>
      </c>
      <c r="Q43" s="49">
        <f t="shared" si="29"/>
        <v>2240000000</v>
      </c>
      <c r="R43" s="49">
        <f t="shared" si="30"/>
        <v>0</v>
      </c>
      <c r="S43" s="342"/>
      <c r="T43" s="53"/>
    </row>
    <row r="44" spans="1:20" s="58" customFormat="1" ht="21.75" customHeight="1" x14ac:dyDescent="0.35">
      <c r="A44" s="48" t="s">
        <v>82</v>
      </c>
      <c r="B44" s="77" t="s">
        <v>94</v>
      </c>
      <c r="C44" s="49">
        <f t="shared" si="31"/>
        <v>7780400</v>
      </c>
      <c r="D44" s="49">
        <v>7780400</v>
      </c>
      <c r="E44" s="49"/>
      <c r="F44" s="49"/>
      <c r="G44" s="49"/>
      <c r="H44" s="49"/>
      <c r="I44" s="49">
        <f t="shared" si="32"/>
        <v>1250000000</v>
      </c>
      <c r="J44" s="49">
        <f t="shared" si="33"/>
        <v>1250000000</v>
      </c>
      <c r="K44" s="49">
        <v>1250000000</v>
      </c>
      <c r="L44" s="49"/>
      <c r="M44" s="49"/>
      <c r="N44" s="49"/>
      <c r="O44" s="49"/>
      <c r="P44" s="49">
        <f t="shared" si="28"/>
        <v>1257780400</v>
      </c>
      <c r="Q44" s="49">
        <f t="shared" si="29"/>
        <v>1257780400</v>
      </c>
      <c r="R44" s="49">
        <f t="shared" si="30"/>
        <v>0</v>
      </c>
      <c r="S44" s="343"/>
      <c r="T44" s="53"/>
    </row>
    <row r="45" spans="1:20" s="58" customFormat="1" ht="39" customHeight="1" x14ac:dyDescent="0.35">
      <c r="A45" s="61">
        <v>8</v>
      </c>
      <c r="B45" s="74" t="s">
        <v>39</v>
      </c>
      <c r="C45" s="72">
        <f>C46</f>
        <v>0</v>
      </c>
      <c r="D45" s="72">
        <f t="shared" ref="D45:R45" si="34">D46</f>
        <v>0</v>
      </c>
      <c r="E45" s="72">
        <f t="shared" si="34"/>
        <v>0</v>
      </c>
      <c r="F45" s="72"/>
      <c r="G45" s="72"/>
      <c r="H45" s="72"/>
      <c r="I45" s="72">
        <f t="shared" si="34"/>
        <v>802000000</v>
      </c>
      <c r="J45" s="72">
        <f t="shared" si="34"/>
        <v>802000000</v>
      </c>
      <c r="K45" s="72">
        <f t="shared" si="34"/>
        <v>802000000</v>
      </c>
      <c r="L45" s="72">
        <f t="shared" si="34"/>
        <v>0</v>
      </c>
      <c r="M45" s="72"/>
      <c r="N45" s="72"/>
      <c r="O45" s="72"/>
      <c r="P45" s="72">
        <f t="shared" si="34"/>
        <v>802000000</v>
      </c>
      <c r="Q45" s="72">
        <f t="shared" si="34"/>
        <v>802000000</v>
      </c>
      <c r="R45" s="72">
        <f t="shared" si="34"/>
        <v>0</v>
      </c>
      <c r="S45" s="66"/>
      <c r="T45" s="67"/>
    </row>
    <row r="46" spans="1:20" s="45" customFormat="1" ht="98.25" customHeight="1" x14ac:dyDescent="0.35">
      <c r="A46" s="46" t="s">
        <v>181</v>
      </c>
      <c r="B46" s="52" t="s">
        <v>103</v>
      </c>
      <c r="C46" s="47"/>
      <c r="D46" s="47"/>
      <c r="E46" s="47"/>
      <c r="F46" s="47"/>
      <c r="G46" s="47"/>
      <c r="H46" s="47"/>
      <c r="I46" s="47">
        <f>SUM(I47:I55)</f>
        <v>802000000</v>
      </c>
      <c r="J46" s="47">
        <f>SUM(J47:J55)</f>
        <v>802000000</v>
      </c>
      <c r="K46" s="47">
        <f t="shared" ref="K46:R46" si="35">SUM(K47:K55)</f>
        <v>802000000</v>
      </c>
      <c r="L46" s="47">
        <f t="shared" si="35"/>
        <v>0</v>
      </c>
      <c r="M46" s="47"/>
      <c r="N46" s="47"/>
      <c r="O46" s="47"/>
      <c r="P46" s="47">
        <f t="shared" si="35"/>
        <v>802000000</v>
      </c>
      <c r="Q46" s="47">
        <f t="shared" si="35"/>
        <v>802000000</v>
      </c>
      <c r="R46" s="47">
        <f t="shared" si="35"/>
        <v>0</v>
      </c>
      <c r="S46" s="55" t="s">
        <v>150</v>
      </c>
      <c r="T46" s="52" t="s">
        <v>121</v>
      </c>
    </row>
    <row r="47" spans="1:20" s="58" customFormat="1" ht="20.25" customHeight="1" x14ac:dyDescent="0.35">
      <c r="A47" s="48" t="s">
        <v>82</v>
      </c>
      <c r="B47" s="53" t="s">
        <v>141</v>
      </c>
      <c r="C47" s="49"/>
      <c r="D47" s="100"/>
      <c r="E47" s="49"/>
      <c r="F47" s="49"/>
      <c r="G47" s="49"/>
      <c r="H47" s="49"/>
      <c r="I47" s="49">
        <f>J47+M47</f>
        <v>107000000</v>
      </c>
      <c r="J47" s="49">
        <f>K47+L47</f>
        <v>107000000</v>
      </c>
      <c r="K47" s="49">
        <f>121000000-14000000</f>
        <v>107000000</v>
      </c>
      <c r="L47" s="49"/>
      <c r="M47" s="49"/>
      <c r="N47" s="49"/>
      <c r="O47" s="49"/>
      <c r="P47" s="49">
        <f t="shared" ref="P47:P55" si="36">SUM(Q47:R47)</f>
        <v>107000000</v>
      </c>
      <c r="Q47" s="49">
        <f t="shared" ref="Q47:Q56" si="37">D47+K47</f>
        <v>107000000</v>
      </c>
      <c r="R47" s="49">
        <f t="shared" ref="R47:R56" si="38">E47</f>
        <v>0</v>
      </c>
      <c r="S47" s="54"/>
      <c r="T47" s="53"/>
    </row>
    <row r="48" spans="1:20" s="58" customFormat="1" ht="20.25" customHeight="1" x14ac:dyDescent="0.35">
      <c r="A48" s="48" t="s">
        <v>82</v>
      </c>
      <c r="B48" s="53" t="s">
        <v>142</v>
      </c>
      <c r="C48" s="49"/>
      <c r="D48" s="100"/>
      <c r="E48" s="49"/>
      <c r="F48" s="49"/>
      <c r="G48" s="49"/>
      <c r="H48" s="49"/>
      <c r="I48" s="49">
        <f t="shared" ref="I48:I55" si="39">J48+M48</f>
        <v>238000000</v>
      </c>
      <c r="J48" s="49">
        <f t="shared" ref="J48:J55" si="40">K48+L48</f>
        <v>238000000</v>
      </c>
      <c r="K48" s="49">
        <v>238000000</v>
      </c>
      <c r="L48" s="49"/>
      <c r="M48" s="49"/>
      <c r="N48" s="49"/>
      <c r="O48" s="49"/>
      <c r="P48" s="49">
        <f t="shared" si="36"/>
        <v>238000000</v>
      </c>
      <c r="Q48" s="49">
        <f t="shared" si="37"/>
        <v>238000000</v>
      </c>
      <c r="R48" s="49">
        <f t="shared" si="38"/>
        <v>0</v>
      </c>
      <c r="S48" s="54"/>
      <c r="T48" s="53"/>
    </row>
    <row r="49" spans="1:20" s="58" customFormat="1" ht="20.25" customHeight="1" x14ac:dyDescent="0.35">
      <c r="A49" s="48" t="s">
        <v>82</v>
      </c>
      <c r="B49" s="53" t="s">
        <v>143</v>
      </c>
      <c r="C49" s="49"/>
      <c r="D49" s="100"/>
      <c r="E49" s="49"/>
      <c r="F49" s="49"/>
      <c r="G49" s="49"/>
      <c r="H49" s="49"/>
      <c r="I49" s="49">
        <f t="shared" si="39"/>
        <v>81000000</v>
      </c>
      <c r="J49" s="49">
        <f t="shared" si="40"/>
        <v>81000000</v>
      </c>
      <c r="K49" s="49">
        <v>81000000</v>
      </c>
      <c r="L49" s="49"/>
      <c r="M49" s="49"/>
      <c r="N49" s="49"/>
      <c r="O49" s="49"/>
      <c r="P49" s="49">
        <f t="shared" si="36"/>
        <v>81000000</v>
      </c>
      <c r="Q49" s="49">
        <f t="shared" si="37"/>
        <v>81000000</v>
      </c>
      <c r="R49" s="49">
        <f t="shared" si="38"/>
        <v>0</v>
      </c>
      <c r="S49" s="54"/>
      <c r="T49" s="53"/>
    </row>
    <row r="50" spans="1:20" s="58" customFormat="1" ht="20.25" hidden="1" customHeight="1" x14ac:dyDescent="0.35">
      <c r="A50" s="48" t="s">
        <v>82</v>
      </c>
      <c r="B50" s="53" t="s">
        <v>144</v>
      </c>
      <c r="C50" s="49"/>
      <c r="D50" s="100"/>
      <c r="E50" s="49"/>
      <c r="F50" s="49"/>
      <c r="G50" s="49"/>
      <c r="H50" s="49"/>
      <c r="I50" s="49">
        <f t="shared" si="39"/>
        <v>0</v>
      </c>
      <c r="J50" s="49">
        <f t="shared" si="40"/>
        <v>0</v>
      </c>
      <c r="K50" s="49">
        <v>0</v>
      </c>
      <c r="L50" s="49"/>
      <c r="M50" s="49"/>
      <c r="N50" s="49"/>
      <c r="O50" s="49"/>
      <c r="P50" s="49">
        <f t="shared" si="36"/>
        <v>0</v>
      </c>
      <c r="Q50" s="49">
        <f t="shared" si="37"/>
        <v>0</v>
      </c>
      <c r="R50" s="49">
        <f t="shared" si="38"/>
        <v>0</v>
      </c>
      <c r="S50" s="54"/>
      <c r="T50" s="53"/>
    </row>
    <row r="51" spans="1:20" s="58" customFormat="1" ht="20.25" customHeight="1" x14ac:dyDescent="0.35">
      <c r="A51" s="48" t="s">
        <v>82</v>
      </c>
      <c r="B51" s="53" t="s">
        <v>145</v>
      </c>
      <c r="C51" s="49"/>
      <c r="D51" s="100"/>
      <c r="E51" s="49"/>
      <c r="F51" s="49"/>
      <c r="G51" s="49"/>
      <c r="H51" s="49"/>
      <c r="I51" s="49">
        <f t="shared" si="39"/>
        <v>40000000</v>
      </c>
      <c r="J51" s="49">
        <f t="shared" si="40"/>
        <v>40000000</v>
      </c>
      <c r="K51" s="49">
        <v>40000000</v>
      </c>
      <c r="L51" s="49"/>
      <c r="M51" s="49"/>
      <c r="N51" s="49"/>
      <c r="O51" s="49"/>
      <c r="P51" s="49">
        <f t="shared" si="36"/>
        <v>40000000</v>
      </c>
      <c r="Q51" s="49">
        <f t="shared" si="37"/>
        <v>40000000</v>
      </c>
      <c r="R51" s="49">
        <f t="shared" si="38"/>
        <v>0</v>
      </c>
      <c r="S51" s="54"/>
      <c r="T51" s="53"/>
    </row>
    <row r="52" spans="1:20" s="58" customFormat="1" ht="20.25" customHeight="1" x14ac:dyDescent="0.35">
      <c r="A52" s="48" t="s">
        <v>82</v>
      </c>
      <c r="B52" s="53" t="s">
        <v>146</v>
      </c>
      <c r="C52" s="49"/>
      <c r="D52" s="100"/>
      <c r="E52" s="49"/>
      <c r="F52" s="49"/>
      <c r="G52" s="49"/>
      <c r="H52" s="49"/>
      <c r="I52" s="49">
        <f t="shared" si="39"/>
        <v>204000000</v>
      </c>
      <c r="J52" s="49">
        <f t="shared" si="40"/>
        <v>204000000</v>
      </c>
      <c r="K52" s="49">
        <v>204000000</v>
      </c>
      <c r="L52" s="49"/>
      <c r="M52" s="49"/>
      <c r="N52" s="49"/>
      <c r="O52" s="49"/>
      <c r="P52" s="49">
        <f t="shared" si="36"/>
        <v>204000000</v>
      </c>
      <c r="Q52" s="49">
        <f t="shared" si="37"/>
        <v>204000000</v>
      </c>
      <c r="R52" s="49">
        <f t="shared" si="38"/>
        <v>0</v>
      </c>
      <c r="S52" s="54"/>
      <c r="T52" s="53"/>
    </row>
    <row r="53" spans="1:20" s="58" customFormat="1" ht="20.25" customHeight="1" x14ac:dyDescent="0.35">
      <c r="A53" s="48" t="s">
        <v>82</v>
      </c>
      <c r="B53" s="53" t="s">
        <v>147</v>
      </c>
      <c r="C53" s="49"/>
      <c r="D53" s="100"/>
      <c r="E53" s="49"/>
      <c r="F53" s="49"/>
      <c r="G53" s="49"/>
      <c r="H53" s="49"/>
      <c r="I53" s="49">
        <f t="shared" si="39"/>
        <v>81000000</v>
      </c>
      <c r="J53" s="49">
        <f t="shared" si="40"/>
        <v>81000000</v>
      </c>
      <c r="K53" s="49">
        <v>81000000</v>
      </c>
      <c r="L53" s="49"/>
      <c r="M53" s="49"/>
      <c r="N53" s="49"/>
      <c r="O53" s="49"/>
      <c r="P53" s="49">
        <f t="shared" si="36"/>
        <v>81000000</v>
      </c>
      <c r="Q53" s="49">
        <f t="shared" si="37"/>
        <v>81000000</v>
      </c>
      <c r="R53" s="49">
        <f t="shared" si="38"/>
        <v>0</v>
      </c>
      <c r="S53" s="54"/>
      <c r="T53" s="53"/>
    </row>
    <row r="54" spans="1:20" s="58" customFormat="1" ht="20.25" customHeight="1" x14ac:dyDescent="0.35">
      <c r="A54" s="48" t="s">
        <v>82</v>
      </c>
      <c r="B54" s="53" t="s">
        <v>148</v>
      </c>
      <c r="C54" s="49"/>
      <c r="D54" s="49"/>
      <c r="E54" s="49"/>
      <c r="F54" s="49"/>
      <c r="G54" s="49"/>
      <c r="H54" s="49"/>
      <c r="I54" s="49">
        <f t="shared" si="39"/>
        <v>31000000</v>
      </c>
      <c r="J54" s="49">
        <f t="shared" si="40"/>
        <v>31000000</v>
      </c>
      <c r="K54" s="49">
        <v>31000000</v>
      </c>
      <c r="L54" s="49"/>
      <c r="M54" s="49"/>
      <c r="N54" s="49"/>
      <c r="O54" s="49"/>
      <c r="P54" s="49">
        <f t="shared" si="36"/>
        <v>31000000</v>
      </c>
      <c r="Q54" s="49">
        <f t="shared" si="37"/>
        <v>31000000</v>
      </c>
      <c r="R54" s="49">
        <f t="shared" si="38"/>
        <v>0</v>
      </c>
      <c r="S54" s="54"/>
      <c r="T54" s="53"/>
    </row>
    <row r="55" spans="1:20" s="58" customFormat="1" ht="20.25" customHeight="1" x14ac:dyDescent="0.35">
      <c r="A55" s="48" t="s">
        <v>82</v>
      </c>
      <c r="B55" s="53" t="s">
        <v>149</v>
      </c>
      <c r="C55" s="49"/>
      <c r="D55" s="100"/>
      <c r="E55" s="49"/>
      <c r="F55" s="49"/>
      <c r="G55" s="49"/>
      <c r="H55" s="49"/>
      <c r="I55" s="49">
        <f t="shared" si="39"/>
        <v>20000000</v>
      </c>
      <c r="J55" s="49">
        <f t="shared" si="40"/>
        <v>20000000</v>
      </c>
      <c r="K55" s="49">
        <v>20000000</v>
      </c>
      <c r="L55" s="49"/>
      <c r="M55" s="49"/>
      <c r="N55" s="49"/>
      <c r="O55" s="49"/>
      <c r="P55" s="49">
        <f t="shared" si="36"/>
        <v>20000000</v>
      </c>
      <c r="Q55" s="49">
        <f t="shared" si="37"/>
        <v>20000000</v>
      </c>
      <c r="R55" s="49">
        <f t="shared" si="38"/>
        <v>0</v>
      </c>
      <c r="S55" s="54"/>
      <c r="T55" s="53"/>
    </row>
    <row r="56" spans="1:20" s="58" customFormat="1" ht="56.25" customHeight="1" x14ac:dyDescent="0.35">
      <c r="A56" s="61">
        <v>9</v>
      </c>
      <c r="B56" s="74" t="s">
        <v>104</v>
      </c>
      <c r="C56" s="72"/>
      <c r="D56" s="72"/>
      <c r="E56" s="72"/>
      <c r="F56" s="72"/>
      <c r="G56" s="72"/>
      <c r="H56" s="72"/>
      <c r="I56" s="72">
        <f>SUM(J56)</f>
        <v>414000000</v>
      </c>
      <c r="J56" s="72">
        <f>SUM(K56)</f>
        <v>414000000</v>
      </c>
      <c r="K56" s="72">
        <v>414000000</v>
      </c>
      <c r="L56" s="72">
        <v>0</v>
      </c>
      <c r="M56" s="72"/>
      <c r="N56" s="72"/>
      <c r="O56" s="72"/>
      <c r="P56" s="72">
        <f>SUM(Q56:R56)</f>
        <v>414000000</v>
      </c>
      <c r="Q56" s="72">
        <f t="shared" si="37"/>
        <v>414000000</v>
      </c>
      <c r="R56" s="72">
        <f t="shared" si="38"/>
        <v>0</v>
      </c>
      <c r="S56" s="66" t="s">
        <v>151</v>
      </c>
      <c r="T56" s="53" t="s">
        <v>123</v>
      </c>
    </row>
    <row r="57" spans="1:20" s="58" customFormat="1" ht="27" customHeight="1" x14ac:dyDescent="0.35">
      <c r="A57" s="48" t="s">
        <v>82</v>
      </c>
      <c r="B57" s="76" t="s">
        <v>238</v>
      </c>
      <c r="C57" s="49">
        <v>0</v>
      </c>
      <c r="D57" s="49"/>
      <c r="E57" s="49"/>
      <c r="F57" s="49"/>
      <c r="G57" s="49"/>
      <c r="H57" s="49"/>
      <c r="I57" s="49">
        <f>J57+M57</f>
        <v>114000000</v>
      </c>
      <c r="J57" s="49">
        <f>SUM(K57)</f>
        <v>114000000</v>
      </c>
      <c r="K57" s="49">
        <v>114000000</v>
      </c>
      <c r="L57" s="49"/>
      <c r="M57" s="49"/>
      <c r="N57" s="49"/>
      <c r="O57" s="49"/>
      <c r="P57" s="49">
        <f>C57+J57</f>
        <v>114000000</v>
      </c>
      <c r="Q57" s="49">
        <f>D57+K57</f>
        <v>114000000</v>
      </c>
      <c r="R57" s="49"/>
      <c r="S57" s="341" t="s">
        <v>120</v>
      </c>
      <c r="T57" s="338" t="s">
        <v>239</v>
      </c>
    </row>
    <row r="58" spans="1:20" s="58" customFormat="1" ht="22.5" customHeight="1" x14ac:dyDescent="0.35">
      <c r="A58" s="48" t="s">
        <v>82</v>
      </c>
      <c r="B58" s="76" t="s">
        <v>153</v>
      </c>
      <c r="C58" s="49">
        <v>0</v>
      </c>
      <c r="D58" s="49"/>
      <c r="E58" s="49"/>
      <c r="F58" s="49"/>
      <c r="G58" s="49"/>
      <c r="H58" s="49"/>
      <c r="I58" s="49">
        <f t="shared" ref="I58:I64" si="41">J58+M58</f>
        <v>30000000</v>
      </c>
      <c r="J58" s="49">
        <f t="shared" ref="J58:J64" si="42">SUM(K58)</f>
        <v>30000000</v>
      </c>
      <c r="K58" s="49">
        <v>30000000</v>
      </c>
      <c r="L58" s="49"/>
      <c r="M58" s="49"/>
      <c r="N58" s="49"/>
      <c r="O58" s="49"/>
      <c r="P58" s="49">
        <f>C58+J58</f>
        <v>30000000</v>
      </c>
      <c r="Q58" s="49">
        <f>D58+K58</f>
        <v>30000000</v>
      </c>
      <c r="R58" s="49"/>
      <c r="S58" s="342"/>
      <c r="T58" s="339"/>
    </row>
    <row r="59" spans="1:20" s="58" customFormat="1" ht="22.5" customHeight="1" x14ac:dyDescent="0.35">
      <c r="A59" s="48" t="s">
        <v>82</v>
      </c>
      <c r="B59" s="76" t="s">
        <v>156</v>
      </c>
      <c r="C59" s="49">
        <v>0</v>
      </c>
      <c r="D59" s="49"/>
      <c r="E59" s="49"/>
      <c r="F59" s="49"/>
      <c r="G59" s="49"/>
      <c r="H59" s="49"/>
      <c r="I59" s="49">
        <f t="shared" si="41"/>
        <v>30000000</v>
      </c>
      <c r="J59" s="49">
        <f t="shared" si="42"/>
        <v>30000000</v>
      </c>
      <c r="K59" s="49">
        <v>30000000</v>
      </c>
      <c r="L59" s="49"/>
      <c r="M59" s="49"/>
      <c r="N59" s="49"/>
      <c r="O59" s="49"/>
      <c r="P59" s="49">
        <f t="shared" ref="P59:P64" si="43">C59+J59</f>
        <v>30000000</v>
      </c>
      <c r="Q59" s="49">
        <v>30000000</v>
      </c>
      <c r="R59" s="49"/>
      <c r="S59" s="342"/>
      <c r="T59" s="339"/>
    </row>
    <row r="60" spans="1:20" s="58" customFormat="1" ht="22.5" customHeight="1" x14ac:dyDescent="0.35">
      <c r="A60" s="48" t="s">
        <v>82</v>
      </c>
      <c r="B60" s="76" t="s">
        <v>157</v>
      </c>
      <c r="C60" s="49">
        <v>0</v>
      </c>
      <c r="D60" s="49"/>
      <c r="E60" s="49"/>
      <c r="F60" s="49"/>
      <c r="G60" s="49"/>
      <c r="H60" s="49"/>
      <c r="I60" s="49">
        <f t="shared" si="41"/>
        <v>60000000</v>
      </c>
      <c r="J60" s="49">
        <f t="shared" si="42"/>
        <v>60000000</v>
      </c>
      <c r="K60" s="49">
        <v>60000000</v>
      </c>
      <c r="L60" s="49"/>
      <c r="M60" s="49"/>
      <c r="N60" s="49"/>
      <c r="O60" s="49"/>
      <c r="P60" s="49">
        <f t="shared" si="43"/>
        <v>60000000</v>
      </c>
      <c r="Q60" s="49">
        <f>D60+K60</f>
        <v>60000000</v>
      </c>
      <c r="R60" s="49"/>
      <c r="S60" s="342"/>
      <c r="T60" s="339"/>
    </row>
    <row r="61" spans="1:20" s="58" customFormat="1" ht="22.5" customHeight="1" x14ac:dyDescent="0.35">
      <c r="A61" s="48" t="s">
        <v>82</v>
      </c>
      <c r="B61" s="76" t="s">
        <v>158</v>
      </c>
      <c r="C61" s="49">
        <v>0</v>
      </c>
      <c r="D61" s="49"/>
      <c r="E61" s="49"/>
      <c r="F61" s="49"/>
      <c r="G61" s="49"/>
      <c r="H61" s="49"/>
      <c r="I61" s="49">
        <f t="shared" si="41"/>
        <v>60000000</v>
      </c>
      <c r="J61" s="49">
        <f t="shared" si="42"/>
        <v>60000000</v>
      </c>
      <c r="K61" s="49">
        <v>60000000</v>
      </c>
      <c r="L61" s="49"/>
      <c r="M61" s="49"/>
      <c r="N61" s="49"/>
      <c r="O61" s="49"/>
      <c r="P61" s="49">
        <f t="shared" si="43"/>
        <v>60000000</v>
      </c>
      <c r="Q61" s="49">
        <f>D61+K61</f>
        <v>60000000</v>
      </c>
      <c r="R61" s="49"/>
      <c r="S61" s="342"/>
      <c r="T61" s="339"/>
    </row>
    <row r="62" spans="1:20" s="58" customFormat="1" ht="22.5" customHeight="1" x14ac:dyDescent="0.35">
      <c r="A62" s="48" t="s">
        <v>82</v>
      </c>
      <c r="B62" s="76" t="s">
        <v>229</v>
      </c>
      <c r="C62" s="49">
        <v>0</v>
      </c>
      <c r="D62" s="49"/>
      <c r="E62" s="49"/>
      <c r="F62" s="49"/>
      <c r="G62" s="49"/>
      <c r="H62" s="49"/>
      <c r="I62" s="49">
        <f t="shared" si="41"/>
        <v>60000000</v>
      </c>
      <c r="J62" s="49">
        <f t="shared" si="42"/>
        <v>60000000</v>
      </c>
      <c r="K62" s="49">
        <v>60000000</v>
      </c>
      <c r="L62" s="49"/>
      <c r="M62" s="49"/>
      <c r="N62" s="49"/>
      <c r="O62" s="49"/>
      <c r="P62" s="49">
        <f t="shared" si="43"/>
        <v>60000000</v>
      </c>
      <c r="Q62" s="49">
        <f>D62+K62</f>
        <v>60000000</v>
      </c>
      <c r="R62" s="49"/>
      <c r="S62" s="342"/>
      <c r="T62" s="339"/>
    </row>
    <row r="63" spans="1:20" s="58" customFormat="1" ht="22.5" customHeight="1" x14ac:dyDescent="0.35">
      <c r="A63" s="48" t="s">
        <v>82</v>
      </c>
      <c r="B63" s="76" t="s">
        <v>161</v>
      </c>
      <c r="C63" s="49">
        <v>0</v>
      </c>
      <c r="D63" s="49"/>
      <c r="E63" s="49"/>
      <c r="F63" s="49"/>
      <c r="G63" s="49"/>
      <c r="H63" s="49"/>
      <c r="I63" s="49">
        <f t="shared" si="41"/>
        <v>30000000</v>
      </c>
      <c r="J63" s="49">
        <f t="shared" si="42"/>
        <v>30000000</v>
      </c>
      <c r="K63" s="49">
        <v>30000000</v>
      </c>
      <c r="L63" s="49"/>
      <c r="M63" s="49"/>
      <c r="N63" s="49"/>
      <c r="O63" s="49"/>
      <c r="P63" s="49">
        <f t="shared" si="43"/>
        <v>30000000</v>
      </c>
      <c r="Q63" s="49">
        <f>D63+K63</f>
        <v>30000000</v>
      </c>
      <c r="R63" s="49"/>
      <c r="S63" s="342"/>
      <c r="T63" s="339"/>
    </row>
    <row r="64" spans="1:20" s="58" customFormat="1" ht="22.5" customHeight="1" x14ac:dyDescent="0.35">
      <c r="A64" s="48" t="s">
        <v>82</v>
      </c>
      <c r="B64" s="76" t="s">
        <v>230</v>
      </c>
      <c r="C64" s="49">
        <v>0</v>
      </c>
      <c r="D64" s="49"/>
      <c r="E64" s="49"/>
      <c r="F64" s="49"/>
      <c r="G64" s="49"/>
      <c r="H64" s="49"/>
      <c r="I64" s="49">
        <f t="shared" si="41"/>
        <v>30000000</v>
      </c>
      <c r="J64" s="49">
        <f t="shared" si="42"/>
        <v>30000000</v>
      </c>
      <c r="K64" s="49">
        <v>30000000</v>
      </c>
      <c r="L64" s="49"/>
      <c r="M64" s="49"/>
      <c r="N64" s="49"/>
      <c r="O64" s="49"/>
      <c r="P64" s="49">
        <f t="shared" si="43"/>
        <v>30000000</v>
      </c>
      <c r="Q64" s="49">
        <f>D64+K64</f>
        <v>30000000</v>
      </c>
      <c r="R64" s="49"/>
      <c r="S64" s="343"/>
      <c r="T64" s="340"/>
    </row>
    <row r="65" spans="1:20" s="58" customFormat="1" ht="82.5" customHeight="1" x14ac:dyDescent="0.35">
      <c r="A65" s="61">
        <v>10</v>
      </c>
      <c r="B65" s="74" t="s">
        <v>43</v>
      </c>
      <c r="C65" s="72">
        <f>C66</f>
        <v>200000</v>
      </c>
      <c r="D65" s="72">
        <f t="shared" ref="D65:R65" si="44">D66</f>
        <v>200000</v>
      </c>
      <c r="E65" s="72">
        <f t="shared" si="44"/>
        <v>0</v>
      </c>
      <c r="F65" s="72">
        <f t="shared" si="44"/>
        <v>0</v>
      </c>
      <c r="G65" s="72">
        <f t="shared" si="44"/>
        <v>0</v>
      </c>
      <c r="H65" s="72">
        <f t="shared" si="44"/>
        <v>0</v>
      </c>
      <c r="I65" s="72">
        <f t="shared" si="44"/>
        <v>429143400</v>
      </c>
      <c r="J65" s="72">
        <f t="shared" si="44"/>
        <v>429143400</v>
      </c>
      <c r="K65" s="72">
        <f t="shared" si="44"/>
        <v>429143400</v>
      </c>
      <c r="L65" s="72">
        <f t="shared" si="44"/>
        <v>0</v>
      </c>
      <c r="M65" s="72"/>
      <c r="N65" s="72"/>
      <c r="O65" s="72"/>
      <c r="P65" s="72">
        <f t="shared" si="44"/>
        <v>429343400</v>
      </c>
      <c r="Q65" s="72">
        <f t="shared" si="44"/>
        <v>429343400</v>
      </c>
      <c r="R65" s="72">
        <f t="shared" si="44"/>
        <v>0</v>
      </c>
      <c r="S65" s="66"/>
      <c r="T65" s="67"/>
    </row>
    <row r="66" spans="1:20" s="45" customFormat="1" ht="118.5" customHeight="1" x14ac:dyDescent="0.35">
      <c r="A66" s="46" t="s">
        <v>182</v>
      </c>
      <c r="B66" s="56" t="s">
        <v>112</v>
      </c>
      <c r="C66" s="47">
        <f>C67+C68</f>
        <v>200000</v>
      </c>
      <c r="D66" s="47">
        <f t="shared" ref="D66:Q66" si="45">D67+D68</f>
        <v>200000</v>
      </c>
      <c r="E66" s="47">
        <f t="shared" si="45"/>
        <v>0</v>
      </c>
      <c r="F66" s="47">
        <f t="shared" si="45"/>
        <v>0</v>
      </c>
      <c r="G66" s="47">
        <f t="shared" si="45"/>
        <v>0</v>
      </c>
      <c r="H66" s="47">
        <f t="shared" si="45"/>
        <v>0</v>
      </c>
      <c r="I66" s="47">
        <f t="shared" si="45"/>
        <v>429143400</v>
      </c>
      <c r="J66" s="47">
        <f t="shared" si="45"/>
        <v>429143400</v>
      </c>
      <c r="K66" s="47">
        <f t="shared" si="45"/>
        <v>429143400</v>
      </c>
      <c r="L66" s="47">
        <f t="shared" si="45"/>
        <v>0</v>
      </c>
      <c r="M66" s="47"/>
      <c r="N66" s="47"/>
      <c r="O66" s="47"/>
      <c r="P66" s="47">
        <f t="shared" si="45"/>
        <v>429343400</v>
      </c>
      <c r="Q66" s="47">
        <f t="shared" si="45"/>
        <v>429343400</v>
      </c>
      <c r="R66" s="47">
        <f>R67+R68</f>
        <v>0</v>
      </c>
      <c r="S66" s="55" t="s">
        <v>151</v>
      </c>
      <c r="T66" s="52" t="s">
        <v>124</v>
      </c>
    </row>
    <row r="67" spans="1:20" s="58" customFormat="1" ht="22.5" customHeight="1" x14ac:dyDescent="0.35">
      <c r="A67" s="48" t="s">
        <v>82</v>
      </c>
      <c r="B67" s="76" t="s">
        <v>152</v>
      </c>
      <c r="C67" s="49"/>
      <c r="D67" s="49"/>
      <c r="E67" s="49"/>
      <c r="F67" s="49"/>
      <c r="G67" s="49"/>
      <c r="H67" s="49"/>
      <c r="I67" s="49">
        <f>J67+M67</f>
        <v>429143400</v>
      </c>
      <c r="J67" s="49">
        <f>SUM(K67)</f>
        <v>429143400</v>
      </c>
      <c r="K67" s="49">
        <f>430000000-656600-200000</f>
        <v>429143400</v>
      </c>
      <c r="L67" s="49">
        <v>0</v>
      </c>
      <c r="M67" s="49"/>
      <c r="N67" s="49"/>
      <c r="O67" s="49"/>
      <c r="P67" s="49">
        <f t="shared" ref="P67:P68" si="46">SUM(Q67)</f>
        <v>429143400</v>
      </c>
      <c r="Q67" s="49">
        <f>D67-G67+K67</f>
        <v>429143400</v>
      </c>
      <c r="R67" s="49"/>
      <c r="S67" s="66"/>
      <c r="T67" s="53"/>
    </row>
    <row r="68" spans="1:20" s="58" customFormat="1" ht="27" customHeight="1" x14ac:dyDescent="0.35">
      <c r="A68" s="48" t="s">
        <v>82</v>
      </c>
      <c r="B68" s="53" t="s">
        <v>99</v>
      </c>
      <c r="C68" s="49">
        <f>D68+E68</f>
        <v>200000</v>
      </c>
      <c r="D68" s="49">
        <v>200000</v>
      </c>
      <c r="E68" s="49"/>
      <c r="F68" s="49"/>
      <c r="G68" s="49"/>
      <c r="H68" s="49"/>
      <c r="I68" s="49">
        <f>J68+M68</f>
        <v>0</v>
      </c>
      <c r="J68" s="49"/>
      <c r="K68" s="49"/>
      <c r="L68" s="49"/>
      <c r="M68" s="49"/>
      <c r="N68" s="49"/>
      <c r="O68" s="49"/>
      <c r="P68" s="49">
        <f t="shared" si="46"/>
        <v>200000</v>
      </c>
      <c r="Q68" s="49">
        <f>D68-G68+K68</f>
        <v>200000</v>
      </c>
      <c r="R68" s="49"/>
      <c r="S68" s="66"/>
      <c r="T68" s="53"/>
    </row>
    <row r="69" spans="1:20" ht="26.25" customHeight="1" x14ac:dyDescent="0.35">
      <c r="A69" s="68" t="s">
        <v>72</v>
      </c>
      <c r="B69" s="69" t="s">
        <v>8</v>
      </c>
      <c r="C69" s="70">
        <f>C70+C78+C87+C93+C101+C104+C118+C113</f>
        <v>22638845079</v>
      </c>
      <c r="D69" s="70">
        <f t="shared" ref="D69:R69" si="47">D70+D78+D87+D93+D101+D104+D118+D113</f>
        <v>22520842707</v>
      </c>
      <c r="E69" s="70">
        <f t="shared" si="47"/>
        <v>118002372</v>
      </c>
      <c r="F69" s="70">
        <f t="shared" si="47"/>
        <v>14871366736</v>
      </c>
      <c r="G69" s="70">
        <f t="shared" si="47"/>
        <v>14841366736</v>
      </c>
      <c r="H69" s="70">
        <f t="shared" si="47"/>
        <v>30000000</v>
      </c>
      <c r="I69" s="70">
        <f t="shared" ref="I69" si="48">I70+I78+I87+I93+I101+I104+I118+I113</f>
        <v>14871366736</v>
      </c>
      <c r="J69" s="70">
        <f t="shared" si="47"/>
        <v>5054156676</v>
      </c>
      <c r="K69" s="70">
        <f t="shared" si="47"/>
        <v>5054156676</v>
      </c>
      <c r="L69" s="70">
        <f t="shared" si="47"/>
        <v>0</v>
      </c>
      <c r="M69" s="70">
        <f t="shared" ref="M69:O69" si="49">M70+M78+M87+M93+M101+M104+M118+M113</f>
        <v>9817210060</v>
      </c>
      <c r="N69" s="70">
        <f t="shared" si="49"/>
        <v>9787210060</v>
      </c>
      <c r="O69" s="70">
        <f t="shared" si="49"/>
        <v>30000000</v>
      </c>
      <c r="P69" s="70">
        <f t="shared" si="47"/>
        <v>12821635019</v>
      </c>
      <c r="Q69" s="70">
        <f t="shared" si="47"/>
        <v>12733632647</v>
      </c>
      <c r="R69" s="70">
        <f t="shared" si="47"/>
        <v>88002372</v>
      </c>
      <c r="S69" s="70"/>
      <c r="T69" s="70"/>
    </row>
    <row r="70" spans="1:20" ht="48" customHeight="1" x14ac:dyDescent="0.35">
      <c r="A70" s="61">
        <v>1</v>
      </c>
      <c r="B70" s="67" t="s">
        <v>35</v>
      </c>
      <c r="C70" s="65">
        <f>C71</f>
        <v>2105367326</v>
      </c>
      <c r="D70" s="65">
        <f t="shared" ref="D70:R70" si="50">D71</f>
        <v>2045792954</v>
      </c>
      <c r="E70" s="65">
        <f t="shared" si="50"/>
        <v>59574372</v>
      </c>
      <c r="F70" s="65">
        <f t="shared" si="50"/>
        <v>1464700272</v>
      </c>
      <c r="G70" s="65">
        <f t="shared" si="50"/>
        <v>1464700272</v>
      </c>
      <c r="H70" s="65">
        <f t="shared" si="50"/>
        <v>0</v>
      </c>
      <c r="I70" s="65">
        <f t="shared" si="50"/>
        <v>1464700272</v>
      </c>
      <c r="J70" s="65">
        <f t="shared" si="50"/>
        <v>0</v>
      </c>
      <c r="K70" s="65">
        <f t="shared" si="50"/>
        <v>0</v>
      </c>
      <c r="L70" s="65">
        <f t="shared" si="50"/>
        <v>0</v>
      </c>
      <c r="M70" s="65">
        <f t="shared" si="50"/>
        <v>1464700272</v>
      </c>
      <c r="N70" s="65">
        <f t="shared" si="50"/>
        <v>1464700272</v>
      </c>
      <c r="O70" s="65">
        <f t="shared" si="50"/>
        <v>0</v>
      </c>
      <c r="P70" s="65">
        <f t="shared" si="50"/>
        <v>640667054</v>
      </c>
      <c r="Q70" s="65">
        <f t="shared" si="50"/>
        <v>581092682</v>
      </c>
      <c r="R70" s="65">
        <f t="shared" si="50"/>
        <v>59574372</v>
      </c>
      <c r="S70" s="54"/>
      <c r="T70" s="49"/>
    </row>
    <row r="71" spans="1:20" ht="48" customHeight="1" x14ac:dyDescent="0.35">
      <c r="A71" s="46" t="s">
        <v>174</v>
      </c>
      <c r="B71" s="52" t="s">
        <v>36</v>
      </c>
      <c r="C71" s="57">
        <f>SUM(C72:C77)</f>
        <v>2105367326</v>
      </c>
      <c r="D71" s="57">
        <f t="shared" ref="D71:R71" si="51">SUM(D72:D77)</f>
        <v>2045792954</v>
      </c>
      <c r="E71" s="57">
        <f t="shared" si="51"/>
        <v>59574372</v>
      </c>
      <c r="F71" s="57">
        <f t="shared" si="51"/>
        <v>1464700272</v>
      </c>
      <c r="G71" s="57">
        <f t="shared" si="51"/>
        <v>1464700272</v>
      </c>
      <c r="H71" s="57">
        <f t="shared" si="51"/>
        <v>0</v>
      </c>
      <c r="I71" s="57">
        <f t="shared" ref="I71" si="52">SUM(I72:I77)</f>
        <v>1464700272</v>
      </c>
      <c r="J71" s="57">
        <f t="shared" si="51"/>
        <v>0</v>
      </c>
      <c r="K71" s="57">
        <f t="shared" si="51"/>
        <v>0</v>
      </c>
      <c r="L71" s="57">
        <f t="shared" si="51"/>
        <v>0</v>
      </c>
      <c r="M71" s="57">
        <f t="shared" si="51"/>
        <v>1464700272</v>
      </c>
      <c r="N71" s="57">
        <f t="shared" si="51"/>
        <v>1464700272</v>
      </c>
      <c r="O71" s="57">
        <f t="shared" si="51"/>
        <v>0</v>
      </c>
      <c r="P71" s="57">
        <f t="shared" si="51"/>
        <v>640667054</v>
      </c>
      <c r="Q71" s="57">
        <f t="shared" si="51"/>
        <v>581092682</v>
      </c>
      <c r="R71" s="57">
        <f t="shared" si="51"/>
        <v>59574372</v>
      </c>
      <c r="S71" s="54"/>
      <c r="T71" s="49"/>
    </row>
    <row r="72" spans="1:20" ht="21" customHeight="1" x14ac:dyDescent="0.35">
      <c r="A72" s="48" t="s">
        <v>82</v>
      </c>
      <c r="B72" s="53" t="s">
        <v>87</v>
      </c>
      <c r="C72" s="73">
        <f>D72+E72</f>
        <v>1631700272</v>
      </c>
      <c r="D72" s="73">
        <v>1605700272</v>
      </c>
      <c r="E72" s="73">
        <v>26000000</v>
      </c>
      <c r="F72" s="73">
        <f>SUM(G72:H72)</f>
        <v>1464700272</v>
      </c>
      <c r="G72" s="73">
        <v>1464700272</v>
      </c>
      <c r="H72" s="73"/>
      <c r="I72" s="73">
        <f>J72+M72</f>
        <v>1464700272</v>
      </c>
      <c r="J72" s="73"/>
      <c r="K72" s="73"/>
      <c r="L72" s="73"/>
      <c r="M72" s="73">
        <f>N72+O72</f>
        <v>1464700272</v>
      </c>
      <c r="N72" s="73">
        <f>G72</f>
        <v>1464700272</v>
      </c>
      <c r="O72" s="73">
        <f>H72</f>
        <v>0</v>
      </c>
      <c r="P72" s="73">
        <f t="shared" ref="P72:P76" si="53">SUM(Q72:R72)</f>
        <v>167000000</v>
      </c>
      <c r="Q72" s="73">
        <f t="shared" ref="Q72:R77" si="54">D72-G72</f>
        <v>141000000</v>
      </c>
      <c r="R72" s="73">
        <f t="shared" si="54"/>
        <v>26000000</v>
      </c>
      <c r="S72" s="341" t="s">
        <v>115</v>
      </c>
      <c r="T72" s="335" t="s">
        <v>67</v>
      </c>
    </row>
    <row r="73" spans="1:20" ht="21" customHeight="1" x14ac:dyDescent="0.35">
      <c r="A73" s="48" t="s">
        <v>82</v>
      </c>
      <c r="B73" s="53" t="s">
        <v>88</v>
      </c>
      <c r="C73" s="73">
        <f t="shared" ref="C73:C77" si="55">D73+E73</f>
        <v>3074372</v>
      </c>
      <c r="D73" s="73">
        <v>0</v>
      </c>
      <c r="E73" s="73">
        <v>3074372</v>
      </c>
      <c r="F73" s="73"/>
      <c r="G73" s="73"/>
      <c r="H73" s="73"/>
      <c r="I73" s="73"/>
      <c r="J73" s="73"/>
      <c r="K73" s="73"/>
      <c r="L73" s="73"/>
      <c r="M73" s="73"/>
      <c r="N73" s="73"/>
      <c r="O73" s="73"/>
      <c r="P73" s="73">
        <f t="shared" si="53"/>
        <v>3074372</v>
      </c>
      <c r="Q73" s="73">
        <f t="shared" si="54"/>
        <v>0</v>
      </c>
      <c r="R73" s="73">
        <f t="shared" si="54"/>
        <v>3074372</v>
      </c>
      <c r="S73" s="342"/>
      <c r="T73" s="336"/>
    </row>
    <row r="74" spans="1:20" ht="21" customHeight="1" x14ac:dyDescent="0.35">
      <c r="A74" s="48" t="s">
        <v>82</v>
      </c>
      <c r="B74" s="53" t="s">
        <v>89</v>
      </c>
      <c r="C74" s="73">
        <f t="shared" si="55"/>
        <v>30095117</v>
      </c>
      <c r="D74" s="73">
        <v>30095117</v>
      </c>
      <c r="E74" s="73">
        <v>0</v>
      </c>
      <c r="F74" s="73"/>
      <c r="G74" s="73"/>
      <c r="H74" s="73"/>
      <c r="I74" s="73"/>
      <c r="J74" s="73"/>
      <c r="K74" s="73"/>
      <c r="L74" s="73"/>
      <c r="M74" s="73"/>
      <c r="N74" s="73"/>
      <c r="O74" s="73"/>
      <c r="P74" s="73">
        <f t="shared" si="53"/>
        <v>30095117</v>
      </c>
      <c r="Q74" s="73">
        <f t="shared" si="54"/>
        <v>30095117</v>
      </c>
      <c r="R74" s="73">
        <f t="shared" si="54"/>
        <v>0</v>
      </c>
      <c r="S74" s="342"/>
      <c r="T74" s="336"/>
    </row>
    <row r="75" spans="1:20" ht="21" customHeight="1" x14ac:dyDescent="0.35">
      <c r="A75" s="48" t="s">
        <v>82</v>
      </c>
      <c r="B75" s="53" t="s">
        <v>94</v>
      </c>
      <c r="C75" s="73">
        <f t="shared" si="55"/>
        <v>6300000</v>
      </c>
      <c r="D75" s="73">
        <v>6300000</v>
      </c>
      <c r="E75" s="73"/>
      <c r="F75" s="73"/>
      <c r="G75" s="73"/>
      <c r="H75" s="73"/>
      <c r="I75" s="73"/>
      <c r="J75" s="73"/>
      <c r="K75" s="73"/>
      <c r="L75" s="73"/>
      <c r="M75" s="73"/>
      <c r="N75" s="73"/>
      <c r="O75" s="73"/>
      <c r="P75" s="73">
        <f t="shared" si="53"/>
        <v>6300000</v>
      </c>
      <c r="Q75" s="73">
        <f t="shared" si="54"/>
        <v>6300000</v>
      </c>
      <c r="R75" s="73">
        <f t="shared" si="54"/>
        <v>0</v>
      </c>
      <c r="S75" s="342"/>
      <c r="T75" s="336"/>
    </row>
    <row r="76" spans="1:20" ht="21" customHeight="1" x14ac:dyDescent="0.35">
      <c r="A76" s="48" t="s">
        <v>82</v>
      </c>
      <c r="B76" s="53" t="s">
        <v>173</v>
      </c>
      <c r="C76" s="73">
        <f t="shared" si="55"/>
        <v>13563710</v>
      </c>
      <c r="D76" s="73">
        <v>13563710</v>
      </c>
      <c r="E76" s="73"/>
      <c r="F76" s="73"/>
      <c r="G76" s="73"/>
      <c r="H76" s="73"/>
      <c r="I76" s="73"/>
      <c r="J76" s="73"/>
      <c r="K76" s="73"/>
      <c r="L76" s="73"/>
      <c r="M76" s="73"/>
      <c r="N76" s="73"/>
      <c r="O76" s="73"/>
      <c r="P76" s="73">
        <f t="shared" si="53"/>
        <v>13563710</v>
      </c>
      <c r="Q76" s="73">
        <f t="shared" si="54"/>
        <v>13563710</v>
      </c>
      <c r="R76" s="73">
        <f t="shared" si="54"/>
        <v>0</v>
      </c>
      <c r="S76" s="342"/>
      <c r="T76" s="336"/>
    </row>
    <row r="77" spans="1:20" ht="27" customHeight="1" x14ac:dyDescent="0.35">
      <c r="A77" s="48" t="s">
        <v>82</v>
      </c>
      <c r="B77" s="53" t="s">
        <v>99</v>
      </c>
      <c r="C77" s="206">
        <f t="shared" si="55"/>
        <v>420633855</v>
      </c>
      <c r="D77" s="73">
        <v>390133855</v>
      </c>
      <c r="E77" s="73">
        <v>30500000</v>
      </c>
      <c r="F77" s="73"/>
      <c r="G77" s="73"/>
      <c r="H77" s="73"/>
      <c r="I77" s="73"/>
      <c r="J77" s="73"/>
      <c r="K77" s="73"/>
      <c r="L77" s="73"/>
      <c r="M77" s="73"/>
      <c r="N77" s="73"/>
      <c r="O77" s="73"/>
      <c r="P77" s="73">
        <f>SUM(Q77:R77)</f>
        <v>420633855</v>
      </c>
      <c r="Q77" s="73">
        <f t="shared" si="54"/>
        <v>390133855</v>
      </c>
      <c r="R77" s="73">
        <f t="shared" si="54"/>
        <v>30500000</v>
      </c>
      <c r="S77" s="343"/>
      <c r="T77" s="337"/>
    </row>
    <row r="78" spans="1:20" ht="70.5" customHeight="1" x14ac:dyDescent="0.35">
      <c r="A78" s="61">
        <v>2</v>
      </c>
      <c r="B78" s="71" t="s">
        <v>47</v>
      </c>
      <c r="C78" s="65">
        <f>C79</f>
        <v>12235728405</v>
      </c>
      <c r="D78" s="65">
        <f t="shared" ref="D78:R78" si="56">D79</f>
        <v>12235728405</v>
      </c>
      <c r="E78" s="65">
        <f t="shared" si="56"/>
        <v>0</v>
      </c>
      <c r="F78" s="65">
        <f t="shared" si="56"/>
        <v>6530341147</v>
      </c>
      <c r="G78" s="65">
        <f t="shared" si="56"/>
        <v>6530341147</v>
      </c>
      <c r="H78" s="65">
        <f t="shared" si="56"/>
        <v>0</v>
      </c>
      <c r="I78" s="65">
        <f t="shared" si="56"/>
        <v>1476184471</v>
      </c>
      <c r="J78" s="65">
        <f t="shared" si="56"/>
        <v>0</v>
      </c>
      <c r="K78" s="65">
        <f t="shared" si="56"/>
        <v>0</v>
      </c>
      <c r="L78" s="65">
        <f t="shared" si="56"/>
        <v>0</v>
      </c>
      <c r="M78" s="65">
        <f t="shared" si="56"/>
        <v>1476184471</v>
      </c>
      <c r="N78" s="65">
        <f t="shared" si="56"/>
        <v>1476184471</v>
      </c>
      <c r="O78" s="65">
        <f t="shared" si="56"/>
        <v>0</v>
      </c>
      <c r="P78" s="65">
        <f t="shared" si="56"/>
        <v>5705387258</v>
      </c>
      <c r="Q78" s="65">
        <f t="shared" si="56"/>
        <v>5705387258</v>
      </c>
      <c r="R78" s="65">
        <f t="shared" si="56"/>
        <v>0</v>
      </c>
      <c r="S78" s="54"/>
      <c r="T78" s="53"/>
    </row>
    <row r="79" spans="1:20" ht="62.25" customHeight="1" x14ac:dyDescent="0.35">
      <c r="A79" s="46" t="s">
        <v>175</v>
      </c>
      <c r="B79" s="56" t="s">
        <v>38</v>
      </c>
      <c r="C79" s="47">
        <f>SUM(C80:C86)</f>
        <v>12235728405</v>
      </c>
      <c r="D79" s="47">
        <f t="shared" ref="D79:R79" si="57">SUM(D80:D86)</f>
        <v>12235728405</v>
      </c>
      <c r="E79" s="47">
        <f t="shared" si="57"/>
        <v>0</v>
      </c>
      <c r="F79" s="47">
        <f t="shared" si="57"/>
        <v>6530341147</v>
      </c>
      <c r="G79" s="47">
        <f t="shared" si="57"/>
        <v>6530341147</v>
      </c>
      <c r="H79" s="47">
        <f t="shared" si="57"/>
        <v>0</v>
      </c>
      <c r="I79" s="47">
        <f t="shared" si="57"/>
        <v>1476184471</v>
      </c>
      <c r="J79" s="47">
        <f t="shared" si="57"/>
        <v>0</v>
      </c>
      <c r="K79" s="47">
        <f t="shared" si="57"/>
        <v>0</v>
      </c>
      <c r="L79" s="47">
        <f t="shared" si="57"/>
        <v>0</v>
      </c>
      <c r="M79" s="47">
        <f t="shared" ref="M79:O79" si="58">SUM(M80:M86)</f>
        <v>1476184471</v>
      </c>
      <c r="N79" s="47">
        <f t="shared" si="58"/>
        <v>1476184471</v>
      </c>
      <c r="O79" s="47">
        <f t="shared" si="58"/>
        <v>0</v>
      </c>
      <c r="P79" s="47">
        <f t="shared" si="57"/>
        <v>5705387258</v>
      </c>
      <c r="Q79" s="47">
        <f t="shared" si="57"/>
        <v>5705387258</v>
      </c>
      <c r="R79" s="47">
        <f t="shared" si="57"/>
        <v>0</v>
      </c>
      <c r="S79" s="54"/>
      <c r="T79" s="53"/>
    </row>
    <row r="80" spans="1:20" ht="18" customHeight="1" x14ac:dyDescent="0.35">
      <c r="A80" s="48" t="s">
        <v>82</v>
      </c>
      <c r="B80" s="76" t="s">
        <v>86</v>
      </c>
      <c r="C80" s="49">
        <f>SUM(D80:E80)</f>
        <v>1343671000</v>
      </c>
      <c r="D80" s="49">
        <v>1343671000</v>
      </c>
      <c r="E80" s="49"/>
      <c r="F80" s="49">
        <f>SUM(G80:H80)</f>
        <v>606185000</v>
      </c>
      <c r="G80" s="49">
        <v>606185000</v>
      </c>
      <c r="H80" s="49"/>
      <c r="I80" s="49">
        <f>J80+M80</f>
        <v>606185000</v>
      </c>
      <c r="J80" s="49"/>
      <c r="K80" s="49"/>
      <c r="L80" s="49"/>
      <c r="M80" s="49">
        <f>N80+O80</f>
        <v>606185000</v>
      </c>
      <c r="N80" s="49">
        <v>606185000</v>
      </c>
      <c r="O80" s="49"/>
      <c r="P80" s="49">
        <f>SUM(Q80:R80)</f>
        <v>737486000</v>
      </c>
      <c r="Q80" s="49">
        <f t="shared" ref="Q80:Q86" si="59">D80-G80</f>
        <v>737486000</v>
      </c>
      <c r="R80" s="49"/>
      <c r="S80" s="338" t="s">
        <v>115</v>
      </c>
      <c r="T80" s="338" t="s">
        <v>127</v>
      </c>
    </row>
    <row r="81" spans="1:20" ht="18" customHeight="1" x14ac:dyDescent="0.35">
      <c r="A81" s="48" t="s">
        <v>82</v>
      </c>
      <c r="B81" s="53" t="s">
        <v>88</v>
      </c>
      <c r="C81" s="49">
        <f>SUM(D81:E81)</f>
        <v>900381045</v>
      </c>
      <c r="D81" s="49">
        <v>900381045</v>
      </c>
      <c r="E81" s="49"/>
      <c r="F81" s="49">
        <f>SUM(G81:H81)</f>
        <v>481991000</v>
      </c>
      <c r="G81" s="49">
        <v>481991000</v>
      </c>
      <c r="H81" s="49"/>
      <c r="I81" s="49">
        <f t="shared" ref="I81:I82" si="60">J81+M81</f>
        <v>481991000</v>
      </c>
      <c r="J81" s="49"/>
      <c r="K81" s="49"/>
      <c r="L81" s="49"/>
      <c r="M81" s="49">
        <f t="shared" ref="M81:M82" si="61">N81+O81</f>
        <v>481991000</v>
      </c>
      <c r="N81" s="49">
        <v>481991000</v>
      </c>
      <c r="O81" s="49"/>
      <c r="P81" s="49">
        <f t="shared" ref="P81:P86" si="62">C81-F81</f>
        <v>418390045</v>
      </c>
      <c r="Q81" s="49">
        <f t="shared" si="59"/>
        <v>418390045</v>
      </c>
      <c r="R81" s="49"/>
      <c r="S81" s="339"/>
      <c r="T81" s="339"/>
    </row>
    <row r="82" spans="1:20" ht="18" customHeight="1" x14ac:dyDescent="0.35">
      <c r="A82" s="48" t="s">
        <v>82</v>
      </c>
      <c r="B82" s="53" t="s">
        <v>94</v>
      </c>
      <c r="C82" s="49">
        <f>SUM(D82:E82)</f>
        <v>489131378</v>
      </c>
      <c r="D82" s="49">
        <v>489131378</v>
      </c>
      <c r="E82" s="49"/>
      <c r="F82" s="49">
        <f>SUM(G82:H82)</f>
        <v>388008471</v>
      </c>
      <c r="G82" s="49">
        <v>388008471</v>
      </c>
      <c r="H82" s="49"/>
      <c r="I82" s="49">
        <f t="shared" si="60"/>
        <v>388008471</v>
      </c>
      <c r="J82" s="49"/>
      <c r="K82" s="49"/>
      <c r="L82" s="49"/>
      <c r="M82" s="49">
        <f t="shared" si="61"/>
        <v>388008471</v>
      </c>
      <c r="N82" s="49">
        <v>388008471</v>
      </c>
      <c r="O82" s="49"/>
      <c r="P82" s="49">
        <f t="shared" si="62"/>
        <v>101122907</v>
      </c>
      <c r="Q82" s="49">
        <f t="shared" si="59"/>
        <v>101122907</v>
      </c>
      <c r="R82" s="49"/>
      <c r="S82" s="339"/>
      <c r="T82" s="339"/>
    </row>
    <row r="83" spans="1:20" ht="18" customHeight="1" x14ac:dyDescent="0.35">
      <c r="A83" s="48" t="s">
        <v>82</v>
      </c>
      <c r="B83" s="53" t="s">
        <v>87</v>
      </c>
      <c r="C83" s="49">
        <f t="shared" ref="C83:C85" si="63">SUM(D83:E83)</f>
        <v>1228617430</v>
      </c>
      <c r="D83" s="49">
        <v>1228617430</v>
      </c>
      <c r="E83" s="49"/>
      <c r="F83" s="49"/>
      <c r="G83" s="49"/>
      <c r="H83" s="49"/>
      <c r="I83" s="49"/>
      <c r="J83" s="49"/>
      <c r="K83" s="49"/>
      <c r="L83" s="49"/>
      <c r="M83" s="49"/>
      <c r="N83" s="49"/>
      <c r="O83" s="49"/>
      <c r="P83" s="49">
        <f t="shared" si="62"/>
        <v>1228617430</v>
      </c>
      <c r="Q83" s="49">
        <f t="shared" si="59"/>
        <v>1228617430</v>
      </c>
      <c r="R83" s="49"/>
      <c r="S83" s="339"/>
      <c r="T83" s="339"/>
    </row>
    <row r="84" spans="1:20" ht="18" customHeight="1" x14ac:dyDescent="0.35">
      <c r="A84" s="48" t="s">
        <v>82</v>
      </c>
      <c r="B84" s="53" t="s">
        <v>90</v>
      </c>
      <c r="C84" s="49">
        <f t="shared" si="63"/>
        <v>41519148</v>
      </c>
      <c r="D84" s="49">
        <v>41519148</v>
      </c>
      <c r="E84" s="49"/>
      <c r="F84" s="49"/>
      <c r="G84" s="49"/>
      <c r="H84" s="49"/>
      <c r="I84" s="49"/>
      <c r="J84" s="49"/>
      <c r="K84" s="49"/>
      <c r="L84" s="49"/>
      <c r="M84" s="49"/>
      <c r="N84" s="49"/>
      <c r="O84" s="49"/>
      <c r="P84" s="49">
        <f t="shared" si="62"/>
        <v>41519148</v>
      </c>
      <c r="Q84" s="49">
        <f t="shared" si="59"/>
        <v>41519148</v>
      </c>
      <c r="R84" s="49"/>
      <c r="S84" s="339"/>
      <c r="T84" s="339"/>
    </row>
    <row r="85" spans="1:20" ht="18" customHeight="1" x14ac:dyDescent="0.35">
      <c r="A85" s="48" t="s">
        <v>82</v>
      </c>
      <c r="B85" s="53" t="s">
        <v>91</v>
      </c>
      <c r="C85" s="49">
        <f t="shared" si="63"/>
        <v>6496000</v>
      </c>
      <c r="D85" s="49">
        <v>6496000</v>
      </c>
      <c r="E85" s="49"/>
      <c r="F85" s="49"/>
      <c r="G85" s="49"/>
      <c r="H85" s="49"/>
      <c r="I85" s="49"/>
      <c r="J85" s="49"/>
      <c r="K85" s="49"/>
      <c r="L85" s="49"/>
      <c r="M85" s="49"/>
      <c r="N85" s="49"/>
      <c r="O85" s="49"/>
      <c r="P85" s="49">
        <f t="shared" si="62"/>
        <v>6496000</v>
      </c>
      <c r="Q85" s="49">
        <f t="shared" si="59"/>
        <v>6496000</v>
      </c>
      <c r="R85" s="49"/>
      <c r="S85" s="339"/>
      <c r="T85" s="339"/>
    </row>
    <row r="86" spans="1:20" ht="28.5" customHeight="1" x14ac:dyDescent="0.35">
      <c r="A86" s="48" t="s">
        <v>82</v>
      </c>
      <c r="B86" s="53" t="s">
        <v>99</v>
      </c>
      <c r="C86" s="49">
        <f>SUM(D86:E86)</f>
        <v>8225912404</v>
      </c>
      <c r="D86" s="49">
        <v>8225912404</v>
      </c>
      <c r="E86" s="49"/>
      <c r="F86" s="204">
        <f>SUM(G86:H86)</f>
        <v>5054156676</v>
      </c>
      <c r="G86" s="204">
        <v>5054156676</v>
      </c>
      <c r="H86" s="49"/>
      <c r="I86" s="49"/>
      <c r="J86" s="49"/>
      <c r="K86" s="49"/>
      <c r="L86" s="49"/>
      <c r="M86" s="49"/>
      <c r="N86" s="49"/>
      <c r="O86" s="49"/>
      <c r="P86" s="207">
        <f t="shared" si="62"/>
        <v>3171755728</v>
      </c>
      <c r="Q86" s="49">
        <f t="shared" si="59"/>
        <v>3171755728</v>
      </c>
      <c r="R86" s="49"/>
      <c r="S86" s="340"/>
      <c r="T86" s="340"/>
    </row>
    <row r="87" spans="1:20" ht="37.5" customHeight="1" x14ac:dyDescent="0.35">
      <c r="A87" s="61">
        <v>3</v>
      </c>
      <c r="B87" s="67" t="s">
        <v>39</v>
      </c>
      <c r="C87" s="72">
        <f>C88+C91</f>
        <v>6384951591</v>
      </c>
      <c r="D87" s="72">
        <f t="shared" ref="D87:R87" si="64">D88+D91</f>
        <v>6384951591</v>
      </c>
      <c r="E87" s="72">
        <f t="shared" si="64"/>
        <v>0</v>
      </c>
      <c r="F87" s="72">
        <f t="shared" si="64"/>
        <v>5838447591</v>
      </c>
      <c r="G87" s="72">
        <f t="shared" si="64"/>
        <v>5838447591</v>
      </c>
      <c r="H87" s="72">
        <f t="shared" si="64"/>
        <v>0</v>
      </c>
      <c r="I87" s="72">
        <f t="shared" ref="I87:O87" si="65">I88+I91</f>
        <v>5838447591</v>
      </c>
      <c r="J87" s="72">
        <f t="shared" si="64"/>
        <v>0</v>
      </c>
      <c r="K87" s="72">
        <f t="shared" si="65"/>
        <v>0</v>
      </c>
      <c r="L87" s="72">
        <f t="shared" si="65"/>
        <v>0</v>
      </c>
      <c r="M87" s="72">
        <f t="shared" si="65"/>
        <v>5838447591</v>
      </c>
      <c r="N87" s="72">
        <f t="shared" si="65"/>
        <v>5838447591</v>
      </c>
      <c r="O87" s="72">
        <f t="shared" si="65"/>
        <v>0</v>
      </c>
      <c r="P87" s="72">
        <f t="shared" si="64"/>
        <v>546504000</v>
      </c>
      <c r="Q87" s="72">
        <f t="shared" si="64"/>
        <v>546504000</v>
      </c>
      <c r="R87" s="72">
        <f t="shared" si="64"/>
        <v>0</v>
      </c>
      <c r="S87" s="54"/>
      <c r="T87" s="53"/>
    </row>
    <row r="88" spans="1:20" ht="59.25" customHeight="1" x14ac:dyDescent="0.35">
      <c r="A88" s="46" t="s">
        <v>176</v>
      </c>
      <c r="B88" s="55" t="s">
        <v>40</v>
      </c>
      <c r="C88" s="57">
        <f>SUM(C89:C90)</f>
        <v>3966501391</v>
      </c>
      <c r="D88" s="57">
        <f t="shared" ref="D88:F88" si="66">SUM(D89:D90)</f>
        <v>3966501391</v>
      </c>
      <c r="E88" s="57">
        <f t="shared" si="66"/>
        <v>0</v>
      </c>
      <c r="F88" s="57">
        <f t="shared" si="66"/>
        <v>3607501391</v>
      </c>
      <c r="G88" s="57">
        <f t="shared" ref="G88" si="67">SUM(G89:G90)</f>
        <v>3607501391</v>
      </c>
      <c r="H88" s="57">
        <f t="shared" ref="H88" si="68">SUM(H89:H90)</f>
        <v>0</v>
      </c>
      <c r="I88" s="57">
        <f t="shared" ref="I88:J88" si="69">SUM(I89:I90)</f>
        <v>3607501391</v>
      </c>
      <c r="J88" s="57">
        <f t="shared" si="69"/>
        <v>0</v>
      </c>
      <c r="K88" s="57">
        <f t="shared" ref="K88:O88" si="70">SUM(K89:K90)</f>
        <v>0</v>
      </c>
      <c r="L88" s="57">
        <f t="shared" si="70"/>
        <v>0</v>
      </c>
      <c r="M88" s="57">
        <f t="shared" si="70"/>
        <v>3607501391</v>
      </c>
      <c r="N88" s="57">
        <f t="shared" si="70"/>
        <v>3607501391</v>
      </c>
      <c r="O88" s="57">
        <f t="shared" si="70"/>
        <v>0</v>
      </c>
      <c r="P88" s="57">
        <f t="shared" ref="P88" si="71">SUM(P89:P90)</f>
        <v>359000000</v>
      </c>
      <c r="Q88" s="57">
        <f t="shared" ref="Q88" si="72">SUM(Q89:Q90)</f>
        <v>359000000</v>
      </c>
      <c r="R88" s="57">
        <f t="shared" ref="R88" si="73">SUM(R89:R90)</f>
        <v>0</v>
      </c>
      <c r="S88" s="54"/>
      <c r="T88" s="53"/>
    </row>
    <row r="89" spans="1:20" ht="21" customHeight="1" x14ac:dyDescent="0.35">
      <c r="A89" s="48" t="s">
        <v>82</v>
      </c>
      <c r="B89" s="54" t="s">
        <v>97</v>
      </c>
      <c r="C89" s="73">
        <f>SUM(D89:E89)</f>
        <v>2500000000</v>
      </c>
      <c r="D89" s="73">
        <v>2500000000</v>
      </c>
      <c r="E89" s="73"/>
      <c r="F89" s="73">
        <f>SUM(G89:H89)</f>
        <v>2500000000</v>
      </c>
      <c r="G89" s="49">
        <v>2500000000</v>
      </c>
      <c r="H89" s="49"/>
      <c r="I89" s="49">
        <f>J89+M89</f>
        <v>2500000000</v>
      </c>
      <c r="J89" s="49"/>
      <c r="K89" s="49"/>
      <c r="L89" s="49"/>
      <c r="M89" s="73">
        <f>SUM(N89:O89)</f>
        <v>2500000000</v>
      </c>
      <c r="N89" s="49">
        <v>2500000000</v>
      </c>
      <c r="O89" s="49"/>
      <c r="P89" s="49">
        <f>SUM(Q89:R89)</f>
        <v>0</v>
      </c>
      <c r="Q89" s="49">
        <f>D89-G89</f>
        <v>0</v>
      </c>
      <c r="R89" s="49"/>
      <c r="S89" s="338" t="s">
        <v>116</v>
      </c>
      <c r="T89" s="338" t="s">
        <v>68</v>
      </c>
    </row>
    <row r="90" spans="1:20" ht="21" customHeight="1" x14ac:dyDescent="0.35">
      <c r="A90" s="48" t="s">
        <v>82</v>
      </c>
      <c r="B90" s="54" t="s">
        <v>98</v>
      </c>
      <c r="C90" s="73">
        <f>SUM(D90:E90)</f>
        <v>1466501391</v>
      </c>
      <c r="D90" s="73">
        <v>1466501391</v>
      </c>
      <c r="E90" s="73"/>
      <c r="F90" s="73">
        <f>SUM(G90:H90)</f>
        <v>1107501391</v>
      </c>
      <c r="G90" s="49">
        <v>1107501391</v>
      </c>
      <c r="H90" s="49"/>
      <c r="I90" s="49">
        <f>J90+M90</f>
        <v>1107501391</v>
      </c>
      <c r="J90" s="49"/>
      <c r="K90" s="49"/>
      <c r="L90" s="49"/>
      <c r="M90" s="73">
        <f>SUM(N90:O90)</f>
        <v>1107501391</v>
      </c>
      <c r="N90" s="49">
        <v>1107501391</v>
      </c>
      <c r="O90" s="49"/>
      <c r="P90" s="49">
        <f>SUM(Q90:R90)</f>
        <v>359000000</v>
      </c>
      <c r="Q90" s="49">
        <f>D90-G90</f>
        <v>359000000</v>
      </c>
      <c r="R90" s="49"/>
      <c r="S90" s="340"/>
      <c r="T90" s="340"/>
    </row>
    <row r="91" spans="1:20" ht="51.75" customHeight="1" x14ac:dyDescent="0.35">
      <c r="A91" s="46" t="s">
        <v>183</v>
      </c>
      <c r="B91" s="51" t="s">
        <v>41</v>
      </c>
      <c r="C91" s="57">
        <f t="shared" ref="C91:O91" si="74">SUM(C92:C92)</f>
        <v>2418450200</v>
      </c>
      <c r="D91" s="57">
        <f t="shared" si="74"/>
        <v>2418450200</v>
      </c>
      <c r="E91" s="57">
        <f t="shared" si="74"/>
        <v>0</v>
      </c>
      <c r="F91" s="57">
        <f t="shared" si="74"/>
        <v>2230946200</v>
      </c>
      <c r="G91" s="57">
        <f t="shared" si="74"/>
        <v>2230946200</v>
      </c>
      <c r="H91" s="57">
        <f t="shared" si="74"/>
        <v>0</v>
      </c>
      <c r="I91" s="57">
        <f t="shared" si="74"/>
        <v>2230946200</v>
      </c>
      <c r="J91" s="57">
        <f t="shared" si="74"/>
        <v>0</v>
      </c>
      <c r="K91" s="57">
        <f t="shared" si="74"/>
        <v>0</v>
      </c>
      <c r="L91" s="57">
        <f t="shared" si="74"/>
        <v>0</v>
      </c>
      <c r="M91" s="57">
        <f t="shared" si="74"/>
        <v>2230946200</v>
      </c>
      <c r="N91" s="57">
        <f t="shared" si="74"/>
        <v>2230946200</v>
      </c>
      <c r="O91" s="57">
        <f t="shared" si="74"/>
        <v>0</v>
      </c>
      <c r="P91" s="57">
        <f>SUM(P92:P92)</f>
        <v>187504000</v>
      </c>
      <c r="Q91" s="57">
        <f>SUM(Q92:Q92)</f>
        <v>187504000</v>
      </c>
      <c r="R91" s="57">
        <f>SUM(R92:R92)</f>
        <v>0</v>
      </c>
      <c r="S91" s="54"/>
      <c r="T91" s="53"/>
    </row>
    <row r="92" spans="1:20" ht="61.5" customHeight="1" x14ac:dyDescent="0.35">
      <c r="A92" s="46" t="s">
        <v>82</v>
      </c>
      <c r="B92" s="77" t="s">
        <v>102</v>
      </c>
      <c r="C92" s="73">
        <f>SUM(D92)</f>
        <v>2418450200</v>
      </c>
      <c r="D92" s="49">
        <v>2418450200</v>
      </c>
      <c r="E92" s="49"/>
      <c r="F92" s="73">
        <f>SUM(G92)</f>
        <v>2230946200</v>
      </c>
      <c r="G92" s="49">
        <v>2230946200</v>
      </c>
      <c r="H92" s="49"/>
      <c r="I92" s="49">
        <f>J92+M92</f>
        <v>2230946200</v>
      </c>
      <c r="J92" s="49"/>
      <c r="K92" s="49"/>
      <c r="L92" s="49"/>
      <c r="M92" s="73">
        <f>SUM(N92)</f>
        <v>2230946200</v>
      </c>
      <c r="N92" s="49">
        <v>2230946200</v>
      </c>
      <c r="O92" s="49"/>
      <c r="P92" s="49">
        <f>Q92+R92</f>
        <v>187504000</v>
      </c>
      <c r="Q92" s="49">
        <f>D92-G92+K92</f>
        <v>187504000</v>
      </c>
      <c r="R92" s="49"/>
      <c r="S92" s="54" t="s">
        <v>116</v>
      </c>
      <c r="T92" s="53" t="s">
        <v>69</v>
      </c>
    </row>
    <row r="93" spans="1:20" ht="52.5" customHeight="1" x14ac:dyDescent="0.35">
      <c r="A93" s="61">
        <v>4</v>
      </c>
      <c r="B93" s="74" t="s">
        <v>30</v>
      </c>
      <c r="C93" s="75">
        <f>SUM(C94:C100)</f>
        <v>1271257206</v>
      </c>
      <c r="D93" s="75">
        <f t="shared" ref="D93:R93" si="75">SUM(D94:D100)</f>
        <v>1241257206</v>
      </c>
      <c r="E93" s="75">
        <f t="shared" si="75"/>
        <v>30000000</v>
      </c>
      <c r="F93" s="75">
        <f t="shared" si="75"/>
        <v>722146488</v>
      </c>
      <c r="G93" s="75">
        <f t="shared" si="75"/>
        <v>692146488</v>
      </c>
      <c r="H93" s="75">
        <f t="shared" si="75"/>
        <v>30000000</v>
      </c>
      <c r="I93" s="75">
        <f t="shared" si="75"/>
        <v>722146488</v>
      </c>
      <c r="J93" s="75">
        <f t="shared" si="75"/>
        <v>0</v>
      </c>
      <c r="K93" s="75">
        <f t="shared" si="75"/>
        <v>0</v>
      </c>
      <c r="L93" s="75">
        <f t="shared" si="75"/>
        <v>0</v>
      </c>
      <c r="M93" s="75">
        <f t="shared" si="75"/>
        <v>722146488</v>
      </c>
      <c r="N93" s="75">
        <f t="shared" si="75"/>
        <v>692146488</v>
      </c>
      <c r="O93" s="75">
        <f t="shared" si="75"/>
        <v>30000000</v>
      </c>
      <c r="P93" s="75">
        <f t="shared" si="75"/>
        <v>549110718</v>
      </c>
      <c r="Q93" s="75">
        <f t="shared" si="75"/>
        <v>549110718</v>
      </c>
      <c r="R93" s="75">
        <f t="shared" si="75"/>
        <v>0</v>
      </c>
      <c r="S93" s="54"/>
      <c r="T93" s="53"/>
    </row>
    <row r="94" spans="1:20" ht="42" x14ac:dyDescent="0.35">
      <c r="A94" s="48" t="s">
        <v>82</v>
      </c>
      <c r="B94" s="76" t="s">
        <v>95</v>
      </c>
      <c r="C94" s="81">
        <f>SUM(D94:E94)</f>
        <v>1057207108</v>
      </c>
      <c r="D94" s="81">
        <v>1027207108</v>
      </c>
      <c r="E94" s="81">
        <v>30000000</v>
      </c>
      <c r="F94" s="81">
        <f>SUM(G94:H94)</f>
        <v>696207108</v>
      </c>
      <c r="G94" s="81">
        <v>666207108</v>
      </c>
      <c r="H94" s="81">
        <v>30000000</v>
      </c>
      <c r="I94" s="49">
        <f>J94+M94</f>
        <v>696207108</v>
      </c>
      <c r="J94" s="81"/>
      <c r="K94" s="81"/>
      <c r="L94" s="81"/>
      <c r="M94" s="81">
        <f>SUM(N94:O94)</f>
        <v>696207108</v>
      </c>
      <c r="N94" s="81">
        <v>666207108</v>
      </c>
      <c r="O94" s="81">
        <v>30000000</v>
      </c>
      <c r="P94" s="81">
        <f>SUM(Q94:R94)</f>
        <v>361000000</v>
      </c>
      <c r="Q94" s="81">
        <f t="shared" ref="Q94:Q103" si="76">D94-G94</f>
        <v>361000000</v>
      </c>
      <c r="R94" s="81">
        <f t="shared" ref="R94:R103" si="77">E94-H94</f>
        <v>0</v>
      </c>
      <c r="S94" s="54" t="s">
        <v>128</v>
      </c>
      <c r="T94" s="338" t="s">
        <v>129</v>
      </c>
    </row>
    <row r="95" spans="1:20" ht="17.25" customHeight="1" x14ac:dyDescent="0.35">
      <c r="A95" s="48" t="s">
        <v>82</v>
      </c>
      <c r="B95" s="76" t="s">
        <v>153</v>
      </c>
      <c r="C95" s="81">
        <f t="shared" ref="C95:C99" si="78">SUM(D95:E95)</f>
        <v>4465720</v>
      </c>
      <c r="D95" s="81">
        <v>4465720</v>
      </c>
      <c r="E95" s="81">
        <v>0</v>
      </c>
      <c r="F95" s="81"/>
      <c r="G95" s="81"/>
      <c r="H95" s="81"/>
      <c r="I95" s="81"/>
      <c r="J95" s="81"/>
      <c r="K95" s="81"/>
      <c r="L95" s="81"/>
      <c r="M95" s="81"/>
      <c r="N95" s="81"/>
      <c r="O95" s="81"/>
      <c r="P95" s="81">
        <f t="shared" ref="P95:P100" si="79">SUM(Q95:R95)</f>
        <v>4465720</v>
      </c>
      <c r="Q95" s="81">
        <f t="shared" si="76"/>
        <v>4465720</v>
      </c>
      <c r="R95" s="81">
        <f t="shared" si="77"/>
        <v>0</v>
      </c>
      <c r="S95" s="341" t="s">
        <v>119</v>
      </c>
      <c r="T95" s="339"/>
    </row>
    <row r="96" spans="1:20" ht="17.25" customHeight="1" x14ac:dyDescent="0.35">
      <c r="A96" s="48" t="s">
        <v>82</v>
      </c>
      <c r="B96" s="76" t="s">
        <v>154</v>
      </c>
      <c r="C96" s="81">
        <f t="shared" si="78"/>
        <v>64800000</v>
      </c>
      <c r="D96" s="81">
        <v>64800000</v>
      </c>
      <c r="E96" s="81">
        <v>0</v>
      </c>
      <c r="F96" s="81"/>
      <c r="G96" s="81"/>
      <c r="H96" s="81"/>
      <c r="I96" s="81"/>
      <c r="J96" s="81"/>
      <c r="K96" s="81"/>
      <c r="L96" s="81"/>
      <c r="M96" s="81"/>
      <c r="N96" s="81"/>
      <c r="O96" s="81"/>
      <c r="P96" s="81">
        <f t="shared" si="79"/>
        <v>64800000</v>
      </c>
      <c r="Q96" s="81">
        <f t="shared" si="76"/>
        <v>64800000</v>
      </c>
      <c r="R96" s="81">
        <f t="shared" si="77"/>
        <v>0</v>
      </c>
      <c r="S96" s="342"/>
      <c r="T96" s="339"/>
    </row>
    <row r="97" spans="1:20" ht="17.25" customHeight="1" x14ac:dyDescent="0.35">
      <c r="A97" s="48" t="s">
        <v>82</v>
      </c>
      <c r="B97" s="76" t="s">
        <v>155</v>
      </c>
      <c r="C97" s="81">
        <f t="shared" si="78"/>
        <v>20734400</v>
      </c>
      <c r="D97" s="81">
        <v>20734400</v>
      </c>
      <c r="E97" s="81">
        <v>0</v>
      </c>
      <c r="F97" s="81"/>
      <c r="G97" s="81"/>
      <c r="H97" s="81"/>
      <c r="I97" s="81"/>
      <c r="J97" s="81"/>
      <c r="K97" s="81"/>
      <c r="L97" s="81"/>
      <c r="M97" s="81"/>
      <c r="N97" s="81"/>
      <c r="O97" s="81"/>
      <c r="P97" s="81">
        <f t="shared" si="79"/>
        <v>20734400</v>
      </c>
      <c r="Q97" s="81">
        <f t="shared" si="76"/>
        <v>20734400</v>
      </c>
      <c r="R97" s="81">
        <f t="shared" si="77"/>
        <v>0</v>
      </c>
      <c r="S97" s="342"/>
      <c r="T97" s="339"/>
    </row>
    <row r="98" spans="1:20" ht="17.25" customHeight="1" x14ac:dyDescent="0.35">
      <c r="A98" s="48" t="s">
        <v>82</v>
      </c>
      <c r="B98" s="76" t="s">
        <v>157</v>
      </c>
      <c r="C98" s="81">
        <f t="shared" si="78"/>
        <v>25939380</v>
      </c>
      <c r="D98" s="81">
        <v>25939380</v>
      </c>
      <c r="E98" s="81">
        <v>0</v>
      </c>
      <c r="F98" s="81">
        <f>C98</f>
        <v>25939380</v>
      </c>
      <c r="G98" s="81">
        <f>D98</f>
        <v>25939380</v>
      </c>
      <c r="H98" s="81"/>
      <c r="I98" s="49">
        <f>J98+M98</f>
        <v>25939380</v>
      </c>
      <c r="J98" s="81"/>
      <c r="K98" s="81"/>
      <c r="L98" s="81"/>
      <c r="M98" s="81">
        <f>N98+O98</f>
        <v>25939380</v>
      </c>
      <c r="N98" s="81">
        <f>G98</f>
        <v>25939380</v>
      </c>
      <c r="O98" s="81"/>
      <c r="P98" s="81">
        <f t="shared" si="79"/>
        <v>0</v>
      </c>
      <c r="Q98" s="81">
        <f t="shared" si="76"/>
        <v>0</v>
      </c>
      <c r="R98" s="81">
        <f t="shared" si="77"/>
        <v>0</v>
      </c>
      <c r="S98" s="342"/>
      <c r="T98" s="339"/>
    </row>
    <row r="99" spans="1:20" ht="17.25" customHeight="1" x14ac:dyDescent="0.35">
      <c r="A99" s="48" t="s">
        <v>82</v>
      </c>
      <c r="B99" s="76" t="s">
        <v>158</v>
      </c>
      <c r="C99" s="81">
        <f t="shared" si="78"/>
        <v>22390348</v>
      </c>
      <c r="D99" s="81">
        <v>22390348</v>
      </c>
      <c r="E99" s="81">
        <v>0</v>
      </c>
      <c r="F99" s="81"/>
      <c r="G99" s="81"/>
      <c r="H99" s="81"/>
      <c r="I99" s="81"/>
      <c r="J99" s="81"/>
      <c r="K99" s="81"/>
      <c r="L99" s="81"/>
      <c r="M99" s="81"/>
      <c r="N99" s="81"/>
      <c r="O99" s="81"/>
      <c r="P99" s="81">
        <f t="shared" si="79"/>
        <v>22390348</v>
      </c>
      <c r="Q99" s="81">
        <f t="shared" si="76"/>
        <v>22390348</v>
      </c>
      <c r="R99" s="81">
        <f t="shared" si="77"/>
        <v>0</v>
      </c>
      <c r="S99" s="342"/>
      <c r="T99" s="339"/>
    </row>
    <row r="100" spans="1:20" ht="27" customHeight="1" x14ac:dyDescent="0.35">
      <c r="A100" s="48" t="s">
        <v>82</v>
      </c>
      <c r="B100" s="53" t="s">
        <v>99</v>
      </c>
      <c r="C100" s="73">
        <f>SUM(D100:E100)</f>
        <v>75720250</v>
      </c>
      <c r="D100" s="73">
        <v>75720250</v>
      </c>
      <c r="E100" s="73"/>
      <c r="F100" s="73"/>
      <c r="G100" s="73"/>
      <c r="H100" s="73"/>
      <c r="I100" s="49"/>
      <c r="J100" s="49"/>
      <c r="K100" s="49"/>
      <c r="L100" s="49"/>
      <c r="M100" s="73"/>
      <c r="N100" s="73"/>
      <c r="O100" s="49"/>
      <c r="P100" s="208">
        <f t="shared" si="79"/>
        <v>75720250</v>
      </c>
      <c r="Q100" s="81">
        <f t="shared" si="76"/>
        <v>75720250</v>
      </c>
      <c r="R100" s="81">
        <f t="shared" si="77"/>
        <v>0</v>
      </c>
      <c r="S100" s="343"/>
      <c r="T100" s="340"/>
    </row>
    <row r="101" spans="1:20" ht="47.25" customHeight="1" x14ac:dyDescent="0.35">
      <c r="A101" s="61">
        <v>5</v>
      </c>
      <c r="B101" s="74" t="s">
        <v>42</v>
      </c>
      <c r="C101" s="65">
        <f>C102</f>
        <v>116731238</v>
      </c>
      <c r="D101" s="65">
        <f t="shared" ref="D101:D102" si="80">D102</f>
        <v>116731238</v>
      </c>
      <c r="E101" s="65">
        <f t="shared" ref="E101:E102" si="81">E102</f>
        <v>0</v>
      </c>
      <c r="F101" s="65">
        <f t="shared" ref="F101:F102" si="82">F102</f>
        <v>116731238</v>
      </c>
      <c r="G101" s="65">
        <f t="shared" ref="G101:O102" si="83">G102</f>
        <v>116731238</v>
      </c>
      <c r="H101" s="65">
        <f t="shared" si="83"/>
        <v>0</v>
      </c>
      <c r="I101" s="65">
        <f t="shared" si="83"/>
        <v>116731238</v>
      </c>
      <c r="J101" s="65">
        <f t="shared" si="83"/>
        <v>0</v>
      </c>
      <c r="K101" s="65">
        <f t="shared" si="83"/>
        <v>0</v>
      </c>
      <c r="L101" s="65">
        <f t="shared" si="83"/>
        <v>0</v>
      </c>
      <c r="M101" s="65">
        <f t="shared" si="83"/>
        <v>116731238</v>
      </c>
      <c r="N101" s="65">
        <f t="shared" si="83"/>
        <v>116731238</v>
      </c>
      <c r="O101" s="65">
        <f t="shared" si="83"/>
        <v>0</v>
      </c>
      <c r="P101" s="75">
        <f t="shared" ref="P101" si="84">SUM(Q101:R101)</f>
        <v>0</v>
      </c>
      <c r="Q101" s="75">
        <f t="shared" si="76"/>
        <v>0</v>
      </c>
      <c r="R101" s="75">
        <f t="shared" si="77"/>
        <v>0</v>
      </c>
      <c r="S101" s="54"/>
      <c r="T101" s="53"/>
    </row>
    <row r="102" spans="1:20" s="45" customFormat="1" ht="62.25" customHeight="1" x14ac:dyDescent="0.35">
      <c r="A102" s="46" t="s">
        <v>177</v>
      </c>
      <c r="B102" s="56" t="s">
        <v>111</v>
      </c>
      <c r="C102" s="57">
        <f>C103</f>
        <v>116731238</v>
      </c>
      <c r="D102" s="57">
        <f t="shared" si="80"/>
        <v>116731238</v>
      </c>
      <c r="E102" s="57">
        <f t="shared" si="81"/>
        <v>0</v>
      </c>
      <c r="F102" s="57">
        <f t="shared" si="82"/>
        <v>116731238</v>
      </c>
      <c r="G102" s="57">
        <f t="shared" si="83"/>
        <v>116731238</v>
      </c>
      <c r="H102" s="57">
        <f t="shared" si="83"/>
        <v>0</v>
      </c>
      <c r="I102" s="57">
        <f t="shared" si="83"/>
        <v>116731238</v>
      </c>
      <c r="J102" s="57">
        <f t="shared" si="83"/>
        <v>0</v>
      </c>
      <c r="K102" s="57">
        <f t="shared" si="83"/>
        <v>0</v>
      </c>
      <c r="L102" s="57">
        <f t="shared" si="83"/>
        <v>0</v>
      </c>
      <c r="M102" s="57">
        <f t="shared" si="83"/>
        <v>116731238</v>
      </c>
      <c r="N102" s="57">
        <f t="shared" si="83"/>
        <v>116731238</v>
      </c>
      <c r="O102" s="57">
        <f t="shared" si="83"/>
        <v>0</v>
      </c>
      <c r="P102" s="82">
        <f t="shared" ref="P102:P103" si="85">SUM(Q102:R102)</f>
        <v>0</v>
      </c>
      <c r="Q102" s="82">
        <f t="shared" si="76"/>
        <v>0</v>
      </c>
      <c r="R102" s="82">
        <f t="shared" si="77"/>
        <v>0</v>
      </c>
      <c r="S102" s="55"/>
      <c r="T102" s="52"/>
    </row>
    <row r="103" spans="1:20" ht="30" customHeight="1" x14ac:dyDescent="0.35">
      <c r="A103" s="46" t="s">
        <v>82</v>
      </c>
      <c r="B103" s="77" t="s">
        <v>102</v>
      </c>
      <c r="C103" s="73">
        <f>SUM(D103:E103)</f>
        <v>116731238</v>
      </c>
      <c r="D103" s="73">
        <v>116731238</v>
      </c>
      <c r="E103" s="73"/>
      <c r="F103" s="73">
        <f>SUM(G103:H103)</f>
        <v>116731238</v>
      </c>
      <c r="G103" s="73">
        <f>D103</f>
        <v>116731238</v>
      </c>
      <c r="H103" s="73"/>
      <c r="I103" s="49">
        <f>J103+M103</f>
        <v>116731238</v>
      </c>
      <c r="J103" s="49"/>
      <c r="K103" s="49"/>
      <c r="L103" s="49"/>
      <c r="M103" s="49">
        <f>N103+O103</f>
        <v>116731238</v>
      </c>
      <c r="N103" s="49">
        <f>G103</f>
        <v>116731238</v>
      </c>
      <c r="O103" s="49"/>
      <c r="P103" s="81">
        <f t="shared" si="85"/>
        <v>0</v>
      </c>
      <c r="Q103" s="81">
        <f t="shared" si="76"/>
        <v>0</v>
      </c>
      <c r="R103" s="81">
        <f t="shared" si="77"/>
        <v>0</v>
      </c>
      <c r="S103" s="54" t="s">
        <v>119</v>
      </c>
      <c r="T103" s="53" t="s">
        <v>130</v>
      </c>
    </row>
    <row r="104" spans="1:20" ht="79.5" customHeight="1" x14ac:dyDescent="0.35">
      <c r="A104" s="61">
        <v>6</v>
      </c>
      <c r="B104" s="74" t="s">
        <v>43</v>
      </c>
      <c r="C104" s="75">
        <f>C105+C108+C110</f>
        <v>206486540</v>
      </c>
      <c r="D104" s="75">
        <f t="shared" ref="D104:R104" si="86">D105+D108+D110</f>
        <v>206486540</v>
      </c>
      <c r="E104" s="75">
        <f t="shared" si="86"/>
        <v>0</v>
      </c>
      <c r="F104" s="75">
        <f t="shared" si="86"/>
        <v>199000000</v>
      </c>
      <c r="G104" s="75">
        <f t="shared" si="86"/>
        <v>199000000</v>
      </c>
      <c r="H104" s="75">
        <f t="shared" si="86"/>
        <v>0</v>
      </c>
      <c r="I104" s="75">
        <f t="shared" si="86"/>
        <v>199000000</v>
      </c>
      <c r="J104" s="75">
        <f t="shared" si="86"/>
        <v>0</v>
      </c>
      <c r="K104" s="75">
        <f t="shared" si="86"/>
        <v>0</v>
      </c>
      <c r="L104" s="75">
        <f t="shared" si="86"/>
        <v>0</v>
      </c>
      <c r="M104" s="75">
        <f t="shared" si="86"/>
        <v>199000000</v>
      </c>
      <c r="N104" s="75">
        <f t="shared" si="86"/>
        <v>199000000</v>
      </c>
      <c r="O104" s="75">
        <f t="shared" si="86"/>
        <v>0</v>
      </c>
      <c r="P104" s="75">
        <f t="shared" si="86"/>
        <v>7486540</v>
      </c>
      <c r="Q104" s="75">
        <f t="shared" si="86"/>
        <v>7486540</v>
      </c>
      <c r="R104" s="75">
        <f t="shared" si="86"/>
        <v>0</v>
      </c>
      <c r="S104" s="54"/>
      <c r="T104" s="53"/>
    </row>
    <row r="105" spans="1:20" s="98" customFormat="1" ht="153.75" customHeight="1" x14ac:dyDescent="0.35">
      <c r="A105" s="46" t="s">
        <v>178</v>
      </c>
      <c r="B105" s="56" t="s">
        <v>159</v>
      </c>
      <c r="C105" s="82">
        <f>C107+C106</f>
        <v>3486540</v>
      </c>
      <c r="D105" s="82">
        <f>D107+D106</f>
        <v>3486540</v>
      </c>
      <c r="E105" s="82">
        <f t="shared" ref="E105" si="87">E107+E106</f>
        <v>0</v>
      </c>
      <c r="F105" s="82"/>
      <c r="G105" s="82"/>
      <c r="H105" s="82"/>
      <c r="I105" s="82"/>
      <c r="J105" s="82"/>
      <c r="K105" s="82"/>
      <c r="L105" s="82"/>
      <c r="M105" s="82"/>
      <c r="N105" s="82"/>
      <c r="O105" s="82"/>
      <c r="P105" s="82">
        <f>P107+P106</f>
        <v>3486540</v>
      </c>
      <c r="Q105" s="82">
        <f t="shared" ref="Q105" si="88">Q107+Q106</f>
        <v>3486540</v>
      </c>
      <c r="R105" s="82">
        <f t="shared" ref="R105" si="89">R107+R106</f>
        <v>0</v>
      </c>
      <c r="S105" s="96"/>
      <c r="T105" s="97"/>
    </row>
    <row r="106" spans="1:20" ht="19.5" customHeight="1" x14ac:dyDescent="0.35">
      <c r="A106" s="48" t="s">
        <v>82</v>
      </c>
      <c r="B106" s="76" t="s">
        <v>163</v>
      </c>
      <c r="C106" s="81">
        <f>D106+E106</f>
        <v>2829940</v>
      </c>
      <c r="D106" s="81">
        <v>2829940</v>
      </c>
      <c r="E106" s="81"/>
      <c r="F106" s="81"/>
      <c r="G106" s="81"/>
      <c r="H106" s="81"/>
      <c r="I106" s="81"/>
      <c r="J106" s="81"/>
      <c r="K106" s="81"/>
      <c r="L106" s="81"/>
      <c r="M106" s="81"/>
      <c r="N106" s="81"/>
      <c r="O106" s="81"/>
      <c r="P106" s="49">
        <f>C106-F106+J106</f>
        <v>2829940</v>
      </c>
      <c r="Q106" s="49">
        <f>D106-G106+K106</f>
        <v>2829940</v>
      </c>
      <c r="R106" s="49"/>
      <c r="S106" s="341" t="s">
        <v>120</v>
      </c>
      <c r="T106" s="53"/>
    </row>
    <row r="107" spans="1:20" ht="25.5" customHeight="1" x14ac:dyDescent="0.35">
      <c r="A107" s="48" t="s">
        <v>82</v>
      </c>
      <c r="B107" s="53" t="s">
        <v>99</v>
      </c>
      <c r="C107" s="81">
        <f>D107+E107</f>
        <v>656600</v>
      </c>
      <c r="D107" s="81">
        <v>656600</v>
      </c>
      <c r="E107" s="81"/>
      <c r="F107" s="81"/>
      <c r="G107" s="81"/>
      <c r="H107" s="81"/>
      <c r="I107" s="81"/>
      <c r="J107" s="81"/>
      <c r="K107" s="81"/>
      <c r="L107" s="81"/>
      <c r="M107" s="81"/>
      <c r="N107" s="81"/>
      <c r="O107" s="81"/>
      <c r="P107" s="49">
        <f>C107-F107+J107</f>
        <v>656600</v>
      </c>
      <c r="Q107" s="49">
        <f>D107-G107+K107</f>
        <v>656600</v>
      </c>
      <c r="R107" s="49"/>
      <c r="S107" s="343"/>
      <c r="T107" s="53"/>
    </row>
    <row r="108" spans="1:20" s="45" customFormat="1" ht="71.25" customHeight="1" x14ac:dyDescent="0.35">
      <c r="A108" s="46" t="s">
        <v>179</v>
      </c>
      <c r="B108" s="56" t="s">
        <v>45</v>
      </c>
      <c r="C108" s="47">
        <f>C109</f>
        <v>105000000</v>
      </c>
      <c r="D108" s="47">
        <f t="shared" ref="D108:F108" si="90">D109</f>
        <v>105000000</v>
      </c>
      <c r="E108" s="47">
        <f t="shared" si="90"/>
        <v>0</v>
      </c>
      <c r="F108" s="47">
        <f t="shared" si="90"/>
        <v>105000000</v>
      </c>
      <c r="G108" s="47">
        <f t="shared" ref="G108:R108" si="91">G109</f>
        <v>105000000</v>
      </c>
      <c r="H108" s="47">
        <f t="shared" si="91"/>
        <v>0</v>
      </c>
      <c r="I108" s="47">
        <f t="shared" si="91"/>
        <v>105000000</v>
      </c>
      <c r="J108" s="47">
        <f t="shared" si="91"/>
        <v>0</v>
      </c>
      <c r="K108" s="47">
        <f t="shared" si="91"/>
        <v>0</v>
      </c>
      <c r="L108" s="47">
        <f t="shared" si="91"/>
        <v>0</v>
      </c>
      <c r="M108" s="47">
        <f t="shared" si="91"/>
        <v>105000000</v>
      </c>
      <c r="N108" s="47">
        <f t="shared" si="91"/>
        <v>105000000</v>
      </c>
      <c r="O108" s="47">
        <f t="shared" si="91"/>
        <v>0</v>
      </c>
      <c r="P108" s="47">
        <f t="shared" si="91"/>
        <v>0</v>
      </c>
      <c r="Q108" s="47">
        <f t="shared" si="91"/>
        <v>0</v>
      </c>
      <c r="R108" s="47">
        <f t="shared" si="91"/>
        <v>0</v>
      </c>
      <c r="S108" s="55"/>
      <c r="T108" s="52"/>
    </row>
    <row r="109" spans="1:20" ht="26.25" customHeight="1" x14ac:dyDescent="0.35">
      <c r="A109" s="48" t="s">
        <v>82</v>
      </c>
      <c r="B109" s="77" t="s">
        <v>96</v>
      </c>
      <c r="C109" s="49">
        <f>SUM(D109)</f>
        <v>105000000</v>
      </c>
      <c r="D109" s="49">
        <f>G109</f>
        <v>105000000</v>
      </c>
      <c r="E109" s="49"/>
      <c r="F109" s="49">
        <f>SUM(G109)</f>
        <v>105000000</v>
      </c>
      <c r="G109" s="49">
        <v>105000000</v>
      </c>
      <c r="H109" s="49"/>
      <c r="I109" s="49">
        <f>J109+M109</f>
        <v>105000000</v>
      </c>
      <c r="J109" s="49"/>
      <c r="K109" s="49"/>
      <c r="L109" s="49"/>
      <c r="M109" s="49">
        <f>SUM(N109)</f>
        <v>105000000</v>
      </c>
      <c r="N109" s="49">
        <v>105000000</v>
      </c>
      <c r="O109" s="49"/>
      <c r="P109" s="49">
        <f>C109-F109+J109</f>
        <v>0</v>
      </c>
      <c r="Q109" s="49">
        <f>D109-G109+K109</f>
        <v>0</v>
      </c>
      <c r="R109" s="49"/>
      <c r="S109" s="54" t="s">
        <v>120</v>
      </c>
      <c r="T109" s="53" t="s">
        <v>71</v>
      </c>
    </row>
    <row r="110" spans="1:20" ht="48.75" customHeight="1" x14ac:dyDescent="0.35">
      <c r="A110" s="46" t="s">
        <v>184</v>
      </c>
      <c r="B110" s="51" t="s">
        <v>114</v>
      </c>
      <c r="C110" s="47">
        <f>C111+C112</f>
        <v>98000000</v>
      </c>
      <c r="D110" s="47">
        <f t="shared" ref="D110:R110" si="92">D111+D112</f>
        <v>98000000</v>
      </c>
      <c r="E110" s="47">
        <f t="shared" si="92"/>
        <v>0</v>
      </c>
      <c r="F110" s="47">
        <f t="shared" si="92"/>
        <v>94000000</v>
      </c>
      <c r="G110" s="47">
        <f t="shared" si="92"/>
        <v>94000000</v>
      </c>
      <c r="H110" s="47">
        <f t="shared" si="92"/>
        <v>0</v>
      </c>
      <c r="I110" s="47">
        <f t="shared" si="92"/>
        <v>94000000</v>
      </c>
      <c r="J110" s="47">
        <f t="shared" si="92"/>
        <v>0</v>
      </c>
      <c r="K110" s="47">
        <f t="shared" si="92"/>
        <v>0</v>
      </c>
      <c r="L110" s="47">
        <f t="shared" si="92"/>
        <v>0</v>
      </c>
      <c r="M110" s="47">
        <f t="shared" si="92"/>
        <v>94000000</v>
      </c>
      <c r="N110" s="47">
        <f t="shared" si="92"/>
        <v>94000000</v>
      </c>
      <c r="O110" s="47">
        <f t="shared" si="92"/>
        <v>0</v>
      </c>
      <c r="P110" s="47">
        <f t="shared" si="92"/>
        <v>4000000</v>
      </c>
      <c r="Q110" s="47">
        <f t="shared" si="92"/>
        <v>4000000</v>
      </c>
      <c r="R110" s="47">
        <f t="shared" si="92"/>
        <v>0</v>
      </c>
      <c r="S110" s="54"/>
      <c r="T110" s="53"/>
    </row>
    <row r="111" spans="1:20" ht="27" customHeight="1" x14ac:dyDescent="0.35">
      <c r="A111" s="48" t="s">
        <v>82</v>
      </c>
      <c r="B111" s="77" t="s">
        <v>102</v>
      </c>
      <c r="C111" s="49">
        <f>SUM(D111:E111)</f>
        <v>94000000</v>
      </c>
      <c r="D111" s="49">
        <v>94000000</v>
      </c>
      <c r="E111" s="49"/>
      <c r="F111" s="49">
        <f>SUM(G111:H111)</f>
        <v>94000000</v>
      </c>
      <c r="G111" s="49">
        <f>D111</f>
        <v>94000000</v>
      </c>
      <c r="H111" s="49"/>
      <c r="I111" s="49">
        <f>J111+M111</f>
        <v>94000000</v>
      </c>
      <c r="J111" s="49"/>
      <c r="K111" s="49"/>
      <c r="L111" s="49"/>
      <c r="M111" s="49">
        <f>SUM(N111)</f>
        <v>94000000</v>
      </c>
      <c r="N111" s="49">
        <f>G111</f>
        <v>94000000</v>
      </c>
      <c r="O111" s="49"/>
      <c r="P111" s="49">
        <f>C111-F111+J111</f>
        <v>0</v>
      </c>
      <c r="Q111" s="49">
        <f>D111-G111+K111</f>
        <v>0</v>
      </c>
      <c r="R111" s="49"/>
      <c r="S111" s="341" t="s">
        <v>115</v>
      </c>
      <c r="T111" s="53" t="s">
        <v>160</v>
      </c>
    </row>
    <row r="112" spans="1:20" ht="21.75" customHeight="1" x14ac:dyDescent="0.35">
      <c r="A112" s="48" t="s">
        <v>82</v>
      </c>
      <c r="B112" s="77" t="s">
        <v>90</v>
      </c>
      <c r="C112" s="49">
        <f>SUM(D112:E112)</f>
        <v>4000000</v>
      </c>
      <c r="D112" s="49">
        <v>4000000</v>
      </c>
      <c r="E112" s="49"/>
      <c r="F112" s="49"/>
      <c r="G112" s="49"/>
      <c r="H112" s="49"/>
      <c r="I112" s="49"/>
      <c r="J112" s="49"/>
      <c r="K112" s="49"/>
      <c r="L112" s="49"/>
      <c r="M112" s="49"/>
      <c r="N112" s="49"/>
      <c r="O112" s="49"/>
      <c r="P112" s="49">
        <f>C112-F112+J112</f>
        <v>4000000</v>
      </c>
      <c r="Q112" s="49">
        <f>D112-G112+K112</f>
        <v>4000000</v>
      </c>
      <c r="R112" s="49"/>
      <c r="S112" s="343"/>
      <c r="T112" s="53"/>
    </row>
    <row r="113" spans="1:20" ht="69.75" customHeight="1" x14ac:dyDescent="0.35">
      <c r="A113" s="61">
        <v>7</v>
      </c>
      <c r="B113" s="101" t="s">
        <v>47</v>
      </c>
      <c r="C113" s="72">
        <f t="shared" ref="C113:R113" si="93">C114</f>
        <v>250000000</v>
      </c>
      <c r="D113" s="72">
        <f t="shared" si="93"/>
        <v>221572000</v>
      </c>
      <c r="E113" s="72">
        <f t="shared" si="93"/>
        <v>28428000</v>
      </c>
      <c r="F113" s="72">
        <f t="shared" si="93"/>
        <v>0</v>
      </c>
      <c r="G113" s="72">
        <f t="shared" si="93"/>
        <v>0</v>
      </c>
      <c r="H113" s="72">
        <f t="shared" si="93"/>
        <v>0</v>
      </c>
      <c r="I113" s="72">
        <f t="shared" si="93"/>
        <v>2506000000</v>
      </c>
      <c r="J113" s="72">
        <f t="shared" si="93"/>
        <v>2506000000</v>
      </c>
      <c r="K113" s="72">
        <f t="shared" si="93"/>
        <v>2506000000</v>
      </c>
      <c r="L113" s="72">
        <f t="shared" si="93"/>
        <v>0</v>
      </c>
      <c r="M113" s="72">
        <f t="shared" si="93"/>
        <v>0</v>
      </c>
      <c r="N113" s="72">
        <f t="shared" si="93"/>
        <v>0</v>
      </c>
      <c r="O113" s="72">
        <f t="shared" si="93"/>
        <v>0</v>
      </c>
      <c r="P113" s="72">
        <f t="shared" si="93"/>
        <v>2756000000</v>
      </c>
      <c r="Q113" s="72">
        <f t="shared" si="93"/>
        <v>2727572000</v>
      </c>
      <c r="R113" s="72">
        <f t="shared" si="93"/>
        <v>28428000</v>
      </c>
      <c r="S113" s="54"/>
      <c r="T113" s="53"/>
    </row>
    <row r="114" spans="1:20" s="45" customFormat="1" ht="84" customHeight="1" x14ac:dyDescent="0.35">
      <c r="A114" s="46" t="s">
        <v>180</v>
      </c>
      <c r="B114" s="51" t="s">
        <v>105</v>
      </c>
      <c r="C114" s="47">
        <f>SUM(C115:C117)</f>
        <v>250000000</v>
      </c>
      <c r="D114" s="47">
        <f t="shared" ref="D114:R114" si="94">SUM(D115:D117)</f>
        <v>221572000</v>
      </c>
      <c r="E114" s="47">
        <f t="shared" si="94"/>
        <v>28428000</v>
      </c>
      <c r="F114" s="47">
        <f t="shared" si="94"/>
        <v>0</v>
      </c>
      <c r="G114" s="47">
        <f t="shared" si="94"/>
        <v>0</v>
      </c>
      <c r="H114" s="47">
        <f t="shared" si="94"/>
        <v>0</v>
      </c>
      <c r="I114" s="47">
        <f t="shared" si="94"/>
        <v>2506000000</v>
      </c>
      <c r="J114" s="47">
        <f t="shared" si="94"/>
        <v>2506000000</v>
      </c>
      <c r="K114" s="47">
        <f t="shared" si="94"/>
        <v>2506000000</v>
      </c>
      <c r="L114" s="47">
        <f t="shared" si="94"/>
        <v>0</v>
      </c>
      <c r="M114" s="47"/>
      <c r="N114" s="47"/>
      <c r="O114" s="47"/>
      <c r="P114" s="47">
        <f t="shared" si="94"/>
        <v>2756000000</v>
      </c>
      <c r="Q114" s="47">
        <f t="shared" si="94"/>
        <v>2727572000</v>
      </c>
      <c r="R114" s="47">
        <f t="shared" si="94"/>
        <v>28428000</v>
      </c>
      <c r="S114" s="55" t="s">
        <v>115</v>
      </c>
      <c r="T114" s="52"/>
    </row>
    <row r="115" spans="1:20" ht="20.25" customHeight="1" x14ac:dyDescent="0.35">
      <c r="A115" s="48" t="s">
        <v>82</v>
      </c>
      <c r="B115" s="77" t="s">
        <v>140</v>
      </c>
      <c r="C115" s="49">
        <f>D115+E115</f>
        <v>250000000</v>
      </c>
      <c r="D115" s="49">
        <v>221572000</v>
      </c>
      <c r="E115" s="49">
        <v>28428000</v>
      </c>
      <c r="F115" s="49"/>
      <c r="G115" s="49"/>
      <c r="H115" s="49"/>
      <c r="I115" s="49"/>
      <c r="J115" s="49"/>
      <c r="K115" s="49"/>
      <c r="L115" s="49"/>
      <c r="M115" s="49"/>
      <c r="N115" s="49"/>
      <c r="O115" s="49"/>
      <c r="P115" s="49">
        <f t="shared" ref="P115:R117" si="95">C115-F115+J115</f>
        <v>250000000</v>
      </c>
      <c r="Q115" s="49">
        <f t="shared" si="95"/>
        <v>221572000</v>
      </c>
      <c r="R115" s="49">
        <f t="shared" si="95"/>
        <v>28428000</v>
      </c>
      <c r="S115" s="54"/>
      <c r="T115" s="53"/>
    </row>
    <row r="116" spans="1:20" ht="20.25" customHeight="1" x14ac:dyDescent="0.35">
      <c r="A116" s="48" t="s">
        <v>82</v>
      </c>
      <c r="B116" s="77" t="s">
        <v>88</v>
      </c>
      <c r="C116" s="49"/>
      <c r="D116" s="49"/>
      <c r="E116" s="49"/>
      <c r="F116" s="49"/>
      <c r="G116" s="49"/>
      <c r="H116" s="49"/>
      <c r="I116" s="49">
        <f>J116+M116</f>
        <v>1806000000</v>
      </c>
      <c r="J116" s="49">
        <f>K116</f>
        <v>1806000000</v>
      </c>
      <c r="K116" s="49">
        <v>1806000000</v>
      </c>
      <c r="L116" s="49"/>
      <c r="M116" s="49"/>
      <c r="N116" s="49"/>
      <c r="O116" s="49"/>
      <c r="P116" s="49">
        <f t="shared" si="95"/>
        <v>1806000000</v>
      </c>
      <c r="Q116" s="49">
        <f t="shared" si="95"/>
        <v>1806000000</v>
      </c>
      <c r="R116" s="49">
        <f t="shared" si="95"/>
        <v>0</v>
      </c>
      <c r="S116" s="54"/>
      <c r="T116" s="53"/>
    </row>
    <row r="117" spans="1:20" ht="20.25" customHeight="1" x14ac:dyDescent="0.35">
      <c r="A117" s="48" t="s">
        <v>82</v>
      </c>
      <c r="B117" s="77" t="s">
        <v>93</v>
      </c>
      <c r="C117" s="49"/>
      <c r="D117" s="49"/>
      <c r="E117" s="49"/>
      <c r="F117" s="49"/>
      <c r="G117" s="49"/>
      <c r="H117" s="49"/>
      <c r="I117" s="49">
        <f>J117+M117</f>
        <v>700000000</v>
      </c>
      <c r="J117" s="49">
        <f t="shared" ref="J117" si="96">K117</f>
        <v>700000000</v>
      </c>
      <c r="K117" s="49">
        <v>700000000</v>
      </c>
      <c r="L117" s="49"/>
      <c r="M117" s="49"/>
      <c r="N117" s="49"/>
      <c r="O117" s="49"/>
      <c r="P117" s="49">
        <f t="shared" si="95"/>
        <v>700000000</v>
      </c>
      <c r="Q117" s="49">
        <f t="shared" si="95"/>
        <v>700000000</v>
      </c>
      <c r="R117" s="49">
        <f t="shared" si="95"/>
        <v>0</v>
      </c>
      <c r="S117" s="54"/>
      <c r="T117" s="53"/>
    </row>
    <row r="118" spans="1:20" s="58" customFormat="1" ht="80.25" customHeight="1" x14ac:dyDescent="0.35">
      <c r="A118" s="61">
        <v>8</v>
      </c>
      <c r="B118" s="74" t="s">
        <v>106</v>
      </c>
      <c r="C118" s="72">
        <f>C119</f>
        <v>68322773</v>
      </c>
      <c r="D118" s="72">
        <f t="shared" ref="D118:R118" si="97">D119</f>
        <v>68322773</v>
      </c>
      <c r="E118" s="72">
        <f t="shared" si="97"/>
        <v>0</v>
      </c>
      <c r="F118" s="72">
        <f t="shared" si="97"/>
        <v>0</v>
      </c>
      <c r="G118" s="72">
        <f t="shared" si="97"/>
        <v>0</v>
      </c>
      <c r="H118" s="72">
        <f t="shared" si="97"/>
        <v>0</v>
      </c>
      <c r="I118" s="72">
        <f t="shared" si="97"/>
        <v>2548156676</v>
      </c>
      <c r="J118" s="72">
        <f t="shared" si="97"/>
        <v>2548156676</v>
      </c>
      <c r="K118" s="72">
        <f t="shared" si="97"/>
        <v>2548156676</v>
      </c>
      <c r="L118" s="72">
        <f t="shared" si="97"/>
        <v>0</v>
      </c>
      <c r="M118" s="72"/>
      <c r="N118" s="72"/>
      <c r="O118" s="72"/>
      <c r="P118" s="72">
        <f t="shared" si="97"/>
        <v>2616479449</v>
      </c>
      <c r="Q118" s="72">
        <f t="shared" si="97"/>
        <v>2616479449</v>
      </c>
      <c r="R118" s="72">
        <f t="shared" si="97"/>
        <v>0</v>
      </c>
      <c r="S118" s="66"/>
      <c r="T118" s="67"/>
    </row>
    <row r="119" spans="1:20" s="45" customFormat="1" ht="60.75" customHeight="1" x14ac:dyDescent="0.35">
      <c r="A119" s="46" t="s">
        <v>181</v>
      </c>
      <c r="B119" s="56" t="s">
        <v>107</v>
      </c>
      <c r="C119" s="47">
        <f>SUM(C120:C125)</f>
        <v>68322773</v>
      </c>
      <c r="D119" s="47">
        <f t="shared" ref="D119:R119" si="98">SUM(D120:D125)</f>
        <v>68322773</v>
      </c>
      <c r="E119" s="47">
        <f t="shared" si="98"/>
        <v>0</v>
      </c>
      <c r="F119" s="47">
        <f t="shared" si="98"/>
        <v>0</v>
      </c>
      <c r="G119" s="47">
        <f t="shared" si="98"/>
        <v>0</v>
      </c>
      <c r="H119" s="47">
        <f t="shared" si="98"/>
        <v>0</v>
      </c>
      <c r="I119" s="47">
        <f t="shared" si="98"/>
        <v>2548156676</v>
      </c>
      <c r="J119" s="47">
        <f t="shared" si="98"/>
        <v>2548156676</v>
      </c>
      <c r="K119" s="47">
        <f t="shared" si="98"/>
        <v>2548156676</v>
      </c>
      <c r="L119" s="47">
        <f t="shared" si="98"/>
        <v>0</v>
      </c>
      <c r="M119" s="47"/>
      <c r="N119" s="47"/>
      <c r="O119" s="47"/>
      <c r="P119" s="47">
        <f t="shared" si="98"/>
        <v>2616479449</v>
      </c>
      <c r="Q119" s="47">
        <f t="shared" si="98"/>
        <v>2616479449</v>
      </c>
      <c r="R119" s="47">
        <f t="shared" si="98"/>
        <v>0</v>
      </c>
      <c r="S119" s="55" t="s">
        <v>115</v>
      </c>
      <c r="T119" s="52" t="s">
        <v>122</v>
      </c>
    </row>
    <row r="120" spans="1:20" ht="19.5" customHeight="1" x14ac:dyDescent="0.35">
      <c r="A120" s="99" t="s">
        <v>82</v>
      </c>
      <c r="B120" s="76" t="s">
        <v>154</v>
      </c>
      <c r="C120" s="49"/>
      <c r="D120" s="49"/>
      <c r="E120" s="49"/>
      <c r="F120" s="49"/>
      <c r="G120" s="63"/>
      <c r="H120" s="49"/>
      <c r="I120" s="49">
        <f>J120+M120</f>
        <v>490000000</v>
      </c>
      <c r="J120" s="49">
        <f>K120+L120</f>
        <v>490000000</v>
      </c>
      <c r="K120" s="49">
        <v>490000000</v>
      </c>
      <c r="L120" s="49"/>
      <c r="M120" s="49"/>
      <c r="N120" s="49"/>
      <c r="O120" s="49"/>
      <c r="P120" s="49">
        <f t="shared" ref="P120:R125" si="99">C120-F120+J120</f>
        <v>490000000</v>
      </c>
      <c r="Q120" s="49">
        <f t="shared" si="99"/>
        <v>490000000</v>
      </c>
      <c r="R120" s="49">
        <f t="shared" si="99"/>
        <v>0</v>
      </c>
      <c r="S120" s="54"/>
      <c r="T120" s="53"/>
    </row>
    <row r="121" spans="1:20" ht="19.5" customHeight="1" x14ac:dyDescent="0.35">
      <c r="A121" s="99" t="s">
        <v>82</v>
      </c>
      <c r="B121" s="76" t="s">
        <v>156</v>
      </c>
      <c r="C121" s="49">
        <f>D121+E121</f>
        <v>17879453</v>
      </c>
      <c r="D121" s="49">
        <v>17879453</v>
      </c>
      <c r="E121" s="49"/>
      <c r="F121" s="49"/>
      <c r="G121" s="63"/>
      <c r="H121" s="49"/>
      <c r="I121" s="49"/>
      <c r="J121" s="49"/>
      <c r="K121" s="49"/>
      <c r="L121" s="49"/>
      <c r="M121" s="49"/>
      <c r="N121" s="49"/>
      <c r="O121" s="49"/>
      <c r="P121" s="49">
        <f t="shared" si="99"/>
        <v>17879453</v>
      </c>
      <c r="Q121" s="49">
        <f t="shared" si="99"/>
        <v>17879453</v>
      </c>
      <c r="R121" s="49">
        <f t="shared" si="99"/>
        <v>0</v>
      </c>
      <c r="S121" s="54"/>
      <c r="T121" s="53"/>
    </row>
    <row r="122" spans="1:20" ht="19.5" customHeight="1" x14ac:dyDescent="0.35">
      <c r="A122" s="99" t="s">
        <v>82</v>
      </c>
      <c r="B122" s="76" t="s">
        <v>157</v>
      </c>
      <c r="C122" s="49"/>
      <c r="D122" s="49"/>
      <c r="E122" s="49"/>
      <c r="F122" s="49"/>
      <c r="G122" s="49"/>
      <c r="H122" s="49"/>
      <c r="I122" s="49">
        <f>J122+M122</f>
        <v>418156676</v>
      </c>
      <c r="J122" s="49">
        <f>K122+L122</f>
        <v>418156676</v>
      </c>
      <c r="K122" s="49">
        <f>470000000-51843324</f>
        <v>418156676</v>
      </c>
      <c r="L122" s="49"/>
      <c r="M122" s="49"/>
      <c r="N122" s="49"/>
      <c r="O122" s="49"/>
      <c r="P122" s="49">
        <f t="shared" si="99"/>
        <v>418156676</v>
      </c>
      <c r="Q122" s="49">
        <f t="shared" si="99"/>
        <v>418156676</v>
      </c>
      <c r="R122" s="49">
        <f t="shared" si="99"/>
        <v>0</v>
      </c>
      <c r="S122" s="54"/>
      <c r="T122" s="53"/>
    </row>
    <row r="123" spans="1:20" ht="19.5" customHeight="1" x14ac:dyDescent="0.35">
      <c r="A123" s="99" t="s">
        <v>82</v>
      </c>
      <c r="B123" s="76" t="s">
        <v>158</v>
      </c>
      <c r="C123" s="49"/>
      <c r="D123" s="49"/>
      <c r="E123" s="49"/>
      <c r="F123" s="49"/>
      <c r="G123" s="49"/>
      <c r="H123" s="49"/>
      <c r="I123" s="49">
        <f>J123+M123</f>
        <v>1190000000</v>
      </c>
      <c r="J123" s="49">
        <f>K123+L123</f>
        <v>1190000000</v>
      </c>
      <c r="K123" s="49">
        <v>1190000000</v>
      </c>
      <c r="L123" s="49"/>
      <c r="M123" s="49"/>
      <c r="N123" s="49"/>
      <c r="O123" s="49"/>
      <c r="P123" s="49">
        <f t="shared" si="99"/>
        <v>1190000000</v>
      </c>
      <c r="Q123" s="49">
        <f t="shared" si="99"/>
        <v>1190000000</v>
      </c>
      <c r="R123" s="49">
        <f t="shared" si="99"/>
        <v>0</v>
      </c>
      <c r="S123" s="54"/>
      <c r="T123" s="53"/>
    </row>
    <row r="124" spans="1:20" ht="19.5" customHeight="1" x14ac:dyDescent="0.35">
      <c r="A124" s="99" t="s">
        <v>82</v>
      </c>
      <c r="B124" s="76" t="s">
        <v>161</v>
      </c>
      <c r="C124" s="49"/>
      <c r="D124" s="49"/>
      <c r="E124" s="49"/>
      <c r="F124" s="49"/>
      <c r="G124" s="49"/>
      <c r="H124" s="49"/>
      <c r="I124" s="49">
        <f>J124+M124</f>
        <v>450000000</v>
      </c>
      <c r="J124" s="49">
        <f>K124+L124</f>
        <v>450000000</v>
      </c>
      <c r="K124" s="49">
        <v>450000000</v>
      </c>
      <c r="L124" s="49"/>
      <c r="M124" s="49"/>
      <c r="N124" s="49"/>
      <c r="O124" s="49"/>
      <c r="P124" s="49">
        <f t="shared" si="99"/>
        <v>450000000</v>
      </c>
      <c r="Q124" s="49">
        <f t="shared" si="99"/>
        <v>450000000</v>
      </c>
      <c r="R124" s="49">
        <f t="shared" si="99"/>
        <v>0</v>
      </c>
      <c r="S124" s="54"/>
      <c r="T124" s="53"/>
    </row>
    <row r="125" spans="1:20" ht="19.5" customHeight="1" x14ac:dyDescent="0.35">
      <c r="A125" s="99" t="s">
        <v>82</v>
      </c>
      <c r="B125" s="76" t="s">
        <v>162</v>
      </c>
      <c r="C125" s="49">
        <f>D125+E125</f>
        <v>50443320</v>
      </c>
      <c r="D125" s="49">
        <v>50443320</v>
      </c>
      <c r="E125" s="49"/>
      <c r="F125" s="49"/>
      <c r="G125" s="49"/>
      <c r="H125" s="49"/>
      <c r="I125" s="49"/>
      <c r="J125" s="49"/>
      <c r="K125" s="49"/>
      <c r="L125" s="49"/>
      <c r="M125" s="49"/>
      <c r="N125" s="49"/>
      <c r="O125" s="49"/>
      <c r="P125" s="49">
        <f t="shared" si="99"/>
        <v>50443320</v>
      </c>
      <c r="Q125" s="49">
        <f t="shared" si="99"/>
        <v>50443320</v>
      </c>
      <c r="R125" s="49">
        <f t="shared" si="99"/>
        <v>0</v>
      </c>
      <c r="S125" s="54"/>
      <c r="T125" s="53"/>
    </row>
    <row r="126" spans="1:20" ht="25.5" customHeight="1" x14ac:dyDescent="0.35">
      <c r="A126" s="68" t="s">
        <v>85</v>
      </c>
      <c r="B126" s="69" t="s">
        <v>23</v>
      </c>
      <c r="C126" s="70">
        <f>C127+C147+C159+C167+C179</f>
        <v>31784000000</v>
      </c>
      <c r="D126" s="70">
        <f t="shared" ref="D126:R126" si="100">D127+D147+D159+D167+D179</f>
        <v>31527000000</v>
      </c>
      <c r="E126" s="70">
        <f t="shared" si="100"/>
        <v>257000000</v>
      </c>
      <c r="F126" s="70">
        <f t="shared" si="100"/>
        <v>5286520000</v>
      </c>
      <c r="G126" s="70">
        <f t="shared" si="100"/>
        <v>5145220000</v>
      </c>
      <c r="H126" s="70">
        <f t="shared" si="100"/>
        <v>141300000</v>
      </c>
      <c r="I126" s="70">
        <f t="shared" ref="I126:O126" si="101">I127+I147+I159+I167+I179</f>
        <v>5286520000</v>
      </c>
      <c r="J126" s="70">
        <f t="shared" si="100"/>
        <v>0</v>
      </c>
      <c r="K126" s="70">
        <f t="shared" si="101"/>
        <v>0</v>
      </c>
      <c r="L126" s="70">
        <f t="shared" si="101"/>
        <v>0</v>
      </c>
      <c r="M126" s="70">
        <f t="shared" si="101"/>
        <v>5286520000</v>
      </c>
      <c r="N126" s="70">
        <f t="shared" si="101"/>
        <v>5145220000</v>
      </c>
      <c r="O126" s="70">
        <f t="shared" si="101"/>
        <v>141300000</v>
      </c>
      <c r="P126" s="70">
        <f t="shared" si="100"/>
        <v>26497480000</v>
      </c>
      <c r="Q126" s="70">
        <f t="shared" si="100"/>
        <v>26381780000</v>
      </c>
      <c r="R126" s="70">
        <f t="shared" si="100"/>
        <v>115700000</v>
      </c>
      <c r="S126" s="179"/>
      <c r="T126" s="180"/>
    </row>
    <row r="127" spans="1:20" ht="48" customHeight="1" x14ac:dyDescent="0.35">
      <c r="A127" s="61">
        <v>1</v>
      </c>
      <c r="B127" s="67" t="s">
        <v>35</v>
      </c>
      <c r="C127" s="65">
        <f>C128+C136</f>
        <v>2019000000</v>
      </c>
      <c r="D127" s="65">
        <f t="shared" ref="D127:R127" si="102">D128+D136</f>
        <v>1923000000</v>
      </c>
      <c r="E127" s="65">
        <f t="shared" si="102"/>
        <v>96000000</v>
      </c>
      <c r="F127" s="65">
        <f t="shared" si="102"/>
        <v>389000000</v>
      </c>
      <c r="G127" s="65">
        <f t="shared" si="102"/>
        <v>367600000</v>
      </c>
      <c r="H127" s="65">
        <f t="shared" si="102"/>
        <v>21400000</v>
      </c>
      <c r="I127" s="65">
        <f t="shared" ref="I127:O127" si="103">I128+I136</f>
        <v>389000000</v>
      </c>
      <c r="J127" s="65">
        <f t="shared" si="102"/>
        <v>0</v>
      </c>
      <c r="K127" s="65">
        <f t="shared" si="103"/>
        <v>0</v>
      </c>
      <c r="L127" s="65">
        <f t="shared" si="103"/>
        <v>0</v>
      </c>
      <c r="M127" s="65">
        <f t="shared" si="103"/>
        <v>389000000</v>
      </c>
      <c r="N127" s="65">
        <f t="shared" si="103"/>
        <v>367600000</v>
      </c>
      <c r="O127" s="65">
        <f t="shared" si="103"/>
        <v>21400000</v>
      </c>
      <c r="P127" s="65">
        <f t="shared" si="102"/>
        <v>1630000000</v>
      </c>
      <c r="Q127" s="65">
        <f t="shared" si="102"/>
        <v>1555400000</v>
      </c>
      <c r="R127" s="65">
        <f t="shared" si="102"/>
        <v>74600000</v>
      </c>
      <c r="S127" s="54"/>
      <c r="T127" s="53"/>
    </row>
    <row r="128" spans="1:20" ht="29.25" customHeight="1" x14ac:dyDescent="0.35">
      <c r="A128" s="46" t="s">
        <v>174</v>
      </c>
      <c r="B128" s="52" t="s">
        <v>46</v>
      </c>
      <c r="C128" s="57">
        <f>SUM(C129:C135)</f>
        <v>401000000</v>
      </c>
      <c r="D128" s="57">
        <f t="shared" ref="D128:R128" si="104">SUM(D129:D135)</f>
        <v>382000000</v>
      </c>
      <c r="E128" s="57">
        <f t="shared" si="104"/>
        <v>19000000</v>
      </c>
      <c r="F128" s="57">
        <f t="shared" si="104"/>
        <v>311000000</v>
      </c>
      <c r="G128" s="57">
        <f t="shared" si="104"/>
        <v>295300000</v>
      </c>
      <c r="H128" s="57">
        <f t="shared" si="104"/>
        <v>15700000</v>
      </c>
      <c r="I128" s="57">
        <f t="shared" ref="I128:O128" si="105">SUM(I129:I135)</f>
        <v>311000000</v>
      </c>
      <c r="J128" s="57">
        <f t="shared" si="104"/>
        <v>0</v>
      </c>
      <c r="K128" s="57">
        <f t="shared" si="105"/>
        <v>0</v>
      </c>
      <c r="L128" s="57">
        <f t="shared" si="105"/>
        <v>0</v>
      </c>
      <c r="M128" s="57">
        <f t="shared" si="105"/>
        <v>311000000</v>
      </c>
      <c r="N128" s="57">
        <f t="shared" si="105"/>
        <v>295300000</v>
      </c>
      <c r="O128" s="57">
        <f t="shared" si="105"/>
        <v>15700000</v>
      </c>
      <c r="P128" s="57">
        <f t="shared" si="104"/>
        <v>90000000</v>
      </c>
      <c r="Q128" s="57">
        <f t="shared" si="104"/>
        <v>86700000</v>
      </c>
      <c r="R128" s="57">
        <f t="shared" si="104"/>
        <v>3300000</v>
      </c>
      <c r="S128" s="54"/>
      <c r="T128" s="53"/>
    </row>
    <row r="129" spans="1:20" ht="18" customHeight="1" x14ac:dyDescent="0.35">
      <c r="A129" s="48" t="s">
        <v>82</v>
      </c>
      <c r="B129" s="53" t="s">
        <v>87</v>
      </c>
      <c r="C129" s="73">
        <f>SUM(D129:E129)</f>
        <v>91000000</v>
      </c>
      <c r="D129" s="73">
        <v>87000000</v>
      </c>
      <c r="E129" s="73">
        <v>4000000</v>
      </c>
      <c r="F129" s="73">
        <f>SUM(G129:H129)</f>
        <v>91000000</v>
      </c>
      <c r="G129" s="73">
        <f>D129</f>
        <v>87000000</v>
      </c>
      <c r="H129" s="73">
        <f>E129</f>
        <v>4000000</v>
      </c>
      <c r="I129" s="73">
        <f>J129+M129</f>
        <v>91000000</v>
      </c>
      <c r="J129" s="73"/>
      <c r="K129" s="73"/>
      <c r="L129" s="73"/>
      <c r="M129" s="73">
        <f>N129+O129</f>
        <v>91000000</v>
      </c>
      <c r="N129" s="73">
        <f>G129</f>
        <v>87000000</v>
      </c>
      <c r="O129" s="73">
        <f>H129</f>
        <v>4000000</v>
      </c>
      <c r="P129" s="73">
        <f>SUM(Q129:R129)</f>
        <v>0</v>
      </c>
      <c r="Q129" s="73">
        <f t="shared" ref="Q129:Q135" si="106">D129-G129</f>
        <v>0</v>
      </c>
      <c r="R129" s="73"/>
      <c r="S129" s="341" t="s">
        <v>115</v>
      </c>
      <c r="T129" s="338" t="s">
        <v>75</v>
      </c>
    </row>
    <row r="130" spans="1:20" ht="18" customHeight="1" x14ac:dyDescent="0.35">
      <c r="A130" s="48" t="s">
        <v>82</v>
      </c>
      <c r="B130" s="53" t="s">
        <v>88</v>
      </c>
      <c r="C130" s="73">
        <f t="shared" ref="C130:C135" si="107">SUM(D130:E130)</f>
        <v>50000000</v>
      </c>
      <c r="D130" s="73">
        <v>47600000</v>
      </c>
      <c r="E130" s="73">
        <v>2400000</v>
      </c>
      <c r="F130" s="73">
        <f t="shared" ref="F130:F134" si="108">SUM(G130:H130)</f>
        <v>50000000</v>
      </c>
      <c r="G130" s="73">
        <f t="shared" ref="G130:G134" si="109">D130</f>
        <v>47600000</v>
      </c>
      <c r="H130" s="73">
        <f t="shared" ref="H130:H134" si="110">E130</f>
        <v>2400000</v>
      </c>
      <c r="I130" s="73">
        <f t="shared" ref="I130:I134" si="111">J130+M130</f>
        <v>50000000</v>
      </c>
      <c r="J130" s="73"/>
      <c r="K130" s="73"/>
      <c r="L130" s="73"/>
      <c r="M130" s="73">
        <f t="shared" ref="M130:M135" si="112">N130+O130</f>
        <v>50000000</v>
      </c>
      <c r="N130" s="73">
        <f t="shared" ref="N130:N135" si="113">G130</f>
        <v>47600000</v>
      </c>
      <c r="O130" s="73">
        <f t="shared" ref="O130:O135" si="114">H130</f>
        <v>2400000</v>
      </c>
      <c r="P130" s="73">
        <f t="shared" ref="P130:P135" si="115">SUM(Q130:R130)</f>
        <v>0</v>
      </c>
      <c r="Q130" s="73">
        <f t="shared" si="106"/>
        <v>0</v>
      </c>
      <c r="R130" s="73"/>
      <c r="S130" s="342"/>
      <c r="T130" s="339"/>
    </row>
    <row r="131" spans="1:20" ht="18" customHeight="1" x14ac:dyDescent="0.35">
      <c r="A131" s="48" t="s">
        <v>82</v>
      </c>
      <c r="B131" s="53" t="s">
        <v>90</v>
      </c>
      <c r="C131" s="73">
        <f t="shared" si="107"/>
        <v>40000000</v>
      </c>
      <c r="D131" s="73">
        <v>38000000</v>
      </c>
      <c r="E131" s="73">
        <v>2000000</v>
      </c>
      <c r="F131" s="73">
        <f t="shared" si="108"/>
        <v>40000000</v>
      </c>
      <c r="G131" s="73">
        <f>D131</f>
        <v>38000000</v>
      </c>
      <c r="H131" s="73">
        <f>E131</f>
        <v>2000000</v>
      </c>
      <c r="I131" s="73">
        <f t="shared" si="111"/>
        <v>40000000</v>
      </c>
      <c r="J131" s="73"/>
      <c r="K131" s="73"/>
      <c r="L131" s="73"/>
      <c r="M131" s="73">
        <f t="shared" si="112"/>
        <v>40000000</v>
      </c>
      <c r="N131" s="73">
        <f t="shared" si="113"/>
        <v>38000000</v>
      </c>
      <c r="O131" s="73">
        <f t="shared" si="114"/>
        <v>2000000</v>
      </c>
      <c r="P131" s="73">
        <f t="shared" si="115"/>
        <v>0</v>
      </c>
      <c r="Q131" s="73">
        <f t="shared" si="106"/>
        <v>0</v>
      </c>
      <c r="R131" s="73">
        <f>E131-H131</f>
        <v>0</v>
      </c>
      <c r="S131" s="342"/>
      <c r="T131" s="339"/>
    </row>
    <row r="132" spans="1:20" ht="18" customHeight="1" x14ac:dyDescent="0.35">
      <c r="A132" s="48" t="s">
        <v>82</v>
      </c>
      <c r="B132" s="53" t="s">
        <v>91</v>
      </c>
      <c r="C132" s="73">
        <f t="shared" si="107"/>
        <v>70000000</v>
      </c>
      <c r="D132" s="73">
        <v>66700000</v>
      </c>
      <c r="E132" s="73">
        <v>3300000</v>
      </c>
      <c r="F132" s="73">
        <f t="shared" si="108"/>
        <v>50000000</v>
      </c>
      <c r="G132" s="73">
        <v>46700000</v>
      </c>
      <c r="H132" s="73">
        <v>3300000</v>
      </c>
      <c r="I132" s="73">
        <f t="shared" si="111"/>
        <v>50000000</v>
      </c>
      <c r="J132" s="73"/>
      <c r="K132" s="73"/>
      <c r="L132" s="73"/>
      <c r="M132" s="73">
        <f t="shared" si="112"/>
        <v>50000000</v>
      </c>
      <c r="N132" s="73">
        <f t="shared" si="113"/>
        <v>46700000</v>
      </c>
      <c r="O132" s="73">
        <f t="shared" si="114"/>
        <v>3300000</v>
      </c>
      <c r="P132" s="73">
        <f t="shared" si="115"/>
        <v>20000000</v>
      </c>
      <c r="Q132" s="73">
        <f t="shared" si="106"/>
        <v>20000000</v>
      </c>
      <c r="R132" s="73">
        <f>E132-H132</f>
        <v>0</v>
      </c>
      <c r="S132" s="342"/>
      <c r="T132" s="339"/>
    </row>
    <row r="133" spans="1:20" ht="18" customHeight="1" x14ac:dyDescent="0.35">
      <c r="A133" s="48" t="s">
        <v>82</v>
      </c>
      <c r="B133" s="53" t="s">
        <v>94</v>
      </c>
      <c r="C133" s="73">
        <f t="shared" si="107"/>
        <v>40000000</v>
      </c>
      <c r="D133" s="73">
        <v>38000000</v>
      </c>
      <c r="E133" s="73">
        <v>2000000</v>
      </c>
      <c r="F133" s="73">
        <f t="shared" si="108"/>
        <v>40000000</v>
      </c>
      <c r="G133" s="73">
        <f t="shared" si="109"/>
        <v>38000000</v>
      </c>
      <c r="H133" s="73">
        <f t="shared" si="110"/>
        <v>2000000</v>
      </c>
      <c r="I133" s="73">
        <f t="shared" si="111"/>
        <v>40000000</v>
      </c>
      <c r="J133" s="73"/>
      <c r="K133" s="73"/>
      <c r="L133" s="73"/>
      <c r="M133" s="73">
        <f t="shared" si="112"/>
        <v>40000000</v>
      </c>
      <c r="N133" s="73">
        <f t="shared" si="113"/>
        <v>38000000</v>
      </c>
      <c r="O133" s="73">
        <f t="shared" si="114"/>
        <v>2000000</v>
      </c>
      <c r="P133" s="73">
        <f t="shared" si="115"/>
        <v>0</v>
      </c>
      <c r="Q133" s="73">
        <f t="shared" si="106"/>
        <v>0</v>
      </c>
      <c r="R133" s="73"/>
      <c r="S133" s="342"/>
      <c r="T133" s="339"/>
    </row>
    <row r="134" spans="1:20" ht="18" customHeight="1" x14ac:dyDescent="0.35">
      <c r="A134" s="48" t="s">
        <v>82</v>
      </c>
      <c r="B134" s="53" t="s">
        <v>93</v>
      </c>
      <c r="C134" s="73">
        <f t="shared" si="107"/>
        <v>40000000</v>
      </c>
      <c r="D134" s="73">
        <v>38000000</v>
      </c>
      <c r="E134" s="73">
        <v>2000000</v>
      </c>
      <c r="F134" s="73">
        <f t="shared" si="108"/>
        <v>40000000</v>
      </c>
      <c r="G134" s="73">
        <f t="shared" si="109"/>
        <v>38000000</v>
      </c>
      <c r="H134" s="73">
        <f t="shared" si="110"/>
        <v>2000000</v>
      </c>
      <c r="I134" s="73">
        <f t="shared" si="111"/>
        <v>40000000</v>
      </c>
      <c r="J134" s="73"/>
      <c r="K134" s="73"/>
      <c r="L134" s="73"/>
      <c r="M134" s="73">
        <f t="shared" si="112"/>
        <v>40000000</v>
      </c>
      <c r="N134" s="73">
        <f t="shared" si="113"/>
        <v>38000000</v>
      </c>
      <c r="O134" s="73">
        <f t="shared" si="114"/>
        <v>2000000</v>
      </c>
      <c r="P134" s="73">
        <f t="shared" si="115"/>
        <v>0</v>
      </c>
      <c r="Q134" s="73">
        <f t="shared" si="106"/>
        <v>0</v>
      </c>
      <c r="R134" s="73"/>
      <c r="S134" s="343"/>
      <c r="T134" s="340"/>
    </row>
    <row r="135" spans="1:20" ht="18" customHeight="1" x14ac:dyDescent="0.35">
      <c r="A135" s="48" t="s">
        <v>82</v>
      </c>
      <c r="B135" s="53" t="s">
        <v>92</v>
      </c>
      <c r="C135" s="73">
        <f t="shared" si="107"/>
        <v>70000000</v>
      </c>
      <c r="D135" s="73">
        <v>66700000</v>
      </c>
      <c r="E135" s="73">
        <v>3300000</v>
      </c>
      <c r="F135" s="73"/>
      <c r="G135" s="73"/>
      <c r="H135" s="73"/>
      <c r="I135" s="73"/>
      <c r="J135" s="73"/>
      <c r="K135" s="73"/>
      <c r="L135" s="73"/>
      <c r="M135" s="73">
        <f t="shared" si="112"/>
        <v>0</v>
      </c>
      <c r="N135" s="73">
        <f t="shared" si="113"/>
        <v>0</v>
      </c>
      <c r="O135" s="73">
        <f t="shared" si="114"/>
        <v>0</v>
      </c>
      <c r="P135" s="73">
        <f t="shared" si="115"/>
        <v>70000000</v>
      </c>
      <c r="Q135" s="73">
        <f t="shared" si="106"/>
        <v>66700000</v>
      </c>
      <c r="R135" s="73">
        <f>E135-H135</f>
        <v>3300000</v>
      </c>
      <c r="S135" s="94"/>
      <c r="T135" s="95"/>
    </row>
    <row r="136" spans="1:20" ht="30.75" customHeight="1" x14ac:dyDescent="0.35">
      <c r="A136" s="46" t="s">
        <v>185</v>
      </c>
      <c r="B136" s="52" t="s">
        <v>74</v>
      </c>
      <c r="C136" s="57">
        <f>SUM(C137:C146)</f>
        <v>1618000000</v>
      </c>
      <c r="D136" s="57">
        <f t="shared" ref="D136:R136" si="116">SUM(D137:D146)</f>
        <v>1541000000</v>
      </c>
      <c r="E136" s="57">
        <f t="shared" si="116"/>
        <v>77000000</v>
      </c>
      <c r="F136" s="57">
        <f t="shared" si="116"/>
        <v>78000000</v>
      </c>
      <c r="G136" s="57">
        <f t="shared" si="116"/>
        <v>72300000</v>
      </c>
      <c r="H136" s="57">
        <f t="shared" si="116"/>
        <v>5700000</v>
      </c>
      <c r="I136" s="57">
        <f t="shared" si="116"/>
        <v>78000000</v>
      </c>
      <c r="J136" s="57">
        <f t="shared" si="116"/>
        <v>0</v>
      </c>
      <c r="K136" s="57">
        <f t="shared" si="116"/>
        <v>0</v>
      </c>
      <c r="L136" s="57">
        <f t="shared" si="116"/>
        <v>0</v>
      </c>
      <c r="M136" s="57">
        <f t="shared" si="116"/>
        <v>78000000</v>
      </c>
      <c r="N136" s="57">
        <f t="shared" si="116"/>
        <v>72300000</v>
      </c>
      <c r="O136" s="57">
        <f t="shared" si="116"/>
        <v>5700000</v>
      </c>
      <c r="P136" s="57">
        <f t="shared" si="116"/>
        <v>1540000000</v>
      </c>
      <c r="Q136" s="57">
        <f t="shared" si="116"/>
        <v>1468700000</v>
      </c>
      <c r="R136" s="57">
        <f t="shared" si="116"/>
        <v>71300000</v>
      </c>
      <c r="S136" s="54"/>
      <c r="T136" s="53"/>
    </row>
    <row r="137" spans="1:20" ht="39" customHeight="1" x14ac:dyDescent="0.35">
      <c r="A137" s="48" t="s">
        <v>82</v>
      </c>
      <c r="B137" s="53" t="s">
        <v>91</v>
      </c>
      <c r="C137" s="73">
        <f t="shared" ref="C137:C146" si="117">SUM(D137:E137)</f>
        <v>120000000</v>
      </c>
      <c r="D137" s="73">
        <v>114300000</v>
      </c>
      <c r="E137" s="73">
        <v>5700000</v>
      </c>
      <c r="F137" s="73">
        <f>SUM(G137:H137)</f>
        <v>78000000</v>
      </c>
      <c r="G137" s="73">
        <v>72300000</v>
      </c>
      <c r="H137" s="73">
        <v>5700000</v>
      </c>
      <c r="I137" s="73">
        <f t="shared" ref="I137" si="118">J137+M137</f>
        <v>78000000</v>
      </c>
      <c r="J137" s="73"/>
      <c r="K137" s="73"/>
      <c r="L137" s="73"/>
      <c r="M137" s="73">
        <f t="shared" ref="M137" si="119">N137+O137</f>
        <v>78000000</v>
      </c>
      <c r="N137" s="73">
        <f t="shared" ref="N137" si="120">G137</f>
        <v>72300000</v>
      </c>
      <c r="O137" s="73">
        <f t="shared" ref="O137" si="121">H137</f>
        <v>5700000</v>
      </c>
      <c r="P137" s="73">
        <f>SUM(Q137:R137)</f>
        <v>42000000</v>
      </c>
      <c r="Q137" s="73">
        <f t="shared" ref="Q137:Q146" si="122">D137-G137</f>
        <v>42000000</v>
      </c>
      <c r="R137" s="73">
        <f t="shared" ref="R137:R146" si="123">E137-H137</f>
        <v>0</v>
      </c>
      <c r="S137" s="341" t="s">
        <v>115</v>
      </c>
      <c r="T137" s="53" t="s">
        <v>131</v>
      </c>
    </row>
    <row r="138" spans="1:20" ht="19.5" customHeight="1" x14ac:dyDescent="0.35">
      <c r="A138" s="48" t="s">
        <v>82</v>
      </c>
      <c r="B138" s="53" t="s">
        <v>108</v>
      </c>
      <c r="C138" s="73">
        <f t="shared" si="117"/>
        <v>150000000</v>
      </c>
      <c r="D138" s="73">
        <v>142800000</v>
      </c>
      <c r="E138" s="73">
        <v>7200000</v>
      </c>
      <c r="F138" s="73"/>
      <c r="G138" s="73"/>
      <c r="H138" s="73"/>
      <c r="I138" s="73"/>
      <c r="J138" s="73"/>
      <c r="K138" s="73"/>
      <c r="L138" s="73"/>
      <c r="M138" s="73"/>
      <c r="N138" s="73"/>
      <c r="O138" s="73"/>
      <c r="P138" s="73">
        <f t="shared" ref="P138:P146" si="124">SUM(Q138:R138)</f>
        <v>150000000</v>
      </c>
      <c r="Q138" s="73">
        <f t="shared" si="122"/>
        <v>142800000</v>
      </c>
      <c r="R138" s="73">
        <f t="shared" si="123"/>
        <v>7200000</v>
      </c>
      <c r="S138" s="342"/>
      <c r="T138" s="53"/>
    </row>
    <row r="139" spans="1:20" ht="19.5" customHeight="1" x14ac:dyDescent="0.35">
      <c r="A139" s="48" t="s">
        <v>82</v>
      </c>
      <c r="B139" s="53" t="s">
        <v>86</v>
      </c>
      <c r="C139" s="73">
        <f t="shared" si="117"/>
        <v>150000000</v>
      </c>
      <c r="D139" s="73">
        <v>142800000</v>
      </c>
      <c r="E139" s="73">
        <v>7200000</v>
      </c>
      <c r="F139" s="73"/>
      <c r="G139" s="73"/>
      <c r="H139" s="73"/>
      <c r="I139" s="73"/>
      <c r="J139" s="73"/>
      <c r="K139" s="73"/>
      <c r="L139" s="73"/>
      <c r="M139" s="73"/>
      <c r="N139" s="73"/>
      <c r="O139" s="73"/>
      <c r="P139" s="73">
        <f t="shared" si="124"/>
        <v>150000000</v>
      </c>
      <c r="Q139" s="73">
        <f t="shared" si="122"/>
        <v>142800000</v>
      </c>
      <c r="R139" s="73">
        <f t="shared" si="123"/>
        <v>7200000</v>
      </c>
      <c r="S139" s="342"/>
      <c r="T139" s="53"/>
    </row>
    <row r="140" spans="1:20" ht="19.5" customHeight="1" x14ac:dyDescent="0.35">
      <c r="A140" s="48" t="s">
        <v>82</v>
      </c>
      <c r="B140" s="53" t="s">
        <v>87</v>
      </c>
      <c r="C140" s="73">
        <f t="shared" si="117"/>
        <v>248000000</v>
      </c>
      <c r="D140" s="73">
        <v>236000000</v>
      </c>
      <c r="E140" s="73">
        <v>12000000</v>
      </c>
      <c r="F140" s="73"/>
      <c r="G140" s="73"/>
      <c r="H140" s="73"/>
      <c r="I140" s="73"/>
      <c r="J140" s="73"/>
      <c r="K140" s="73"/>
      <c r="L140" s="73"/>
      <c r="M140" s="73"/>
      <c r="N140" s="73"/>
      <c r="O140" s="73"/>
      <c r="P140" s="73">
        <f t="shared" si="124"/>
        <v>248000000</v>
      </c>
      <c r="Q140" s="73">
        <f t="shared" si="122"/>
        <v>236000000</v>
      </c>
      <c r="R140" s="73">
        <f t="shared" si="123"/>
        <v>12000000</v>
      </c>
      <c r="S140" s="342"/>
      <c r="T140" s="53"/>
    </row>
    <row r="141" spans="1:20" ht="19.5" customHeight="1" x14ac:dyDescent="0.35">
      <c r="A141" s="48" t="s">
        <v>82</v>
      </c>
      <c r="B141" s="53" t="s">
        <v>88</v>
      </c>
      <c r="C141" s="73">
        <f t="shared" si="117"/>
        <v>150000000</v>
      </c>
      <c r="D141" s="73">
        <v>142800000</v>
      </c>
      <c r="E141" s="73">
        <v>7200000</v>
      </c>
      <c r="F141" s="73"/>
      <c r="G141" s="73"/>
      <c r="H141" s="73"/>
      <c r="I141" s="73"/>
      <c r="J141" s="73"/>
      <c r="K141" s="73"/>
      <c r="L141" s="73"/>
      <c r="M141" s="73"/>
      <c r="N141" s="73"/>
      <c r="O141" s="73"/>
      <c r="P141" s="73">
        <f t="shared" si="124"/>
        <v>150000000</v>
      </c>
      <c r="Q141" s="73">
        <f t="shared" si="122"/>
        <v>142800000</v>
      </c>
      <c r="R141" s="73">
        <f t="shared" si="123"/>
        <v>7200000</v>
      </c>
      <c r="S141" s="342"/>
      <c r="T141" s="53"/>
    </row>
    <row r="142" spans="1:20" ht="19.5" customHeight="1" x14ac:dyDescent="0.35">
      <c r="A142" s="48" t="s">
        <v>82</v>
      </c>
      <c r="B142" s="53" t="s">
        <v>89</v>
      </c>
      <c r="C142" s="73">
        <f t="shared" si="117"/>
        <v>180000000</v>
      </c>
      <c r="D142" s="73">
        <v>171500000</v>
      </c>
      <c r="E142" s="73">
        <v>8500000</v>
      </c>
      <c r="F142" s="73"/>
      <c r="G142" s="73"/>
      <c r="H142" s="73"/>
      <c r="I142" s="73"/>
      <c r="J142" s="73"/>
      <c r="K142" s="73"/>
      <c r="L142" s="73"/>
      <c r="M142" s="73"/>
      <c r="N142" s="73"/>
      <c r="O142" s="73"/>
      <c r="P142" s="73">
        <f t="shared" si="124"/>
        <v>180000000</v>
      </c>
      <c r="Q142" s="73">
        <f t="shared" si="122"/>
        <v>171500000</v>
      </c>
      <c r="R142" s="73">
        <f t="shared" si="123"/>
        <v>8500000</v>
      </c>
      <c r="S142" s="342"/>
      <c r="T142" s="53"/>
    </row>
    <row r="143" spans="1:20" ht="19.5" customHeight="1" x14ac:dyDescent="0.35">
      <c r="A143" s="48" t="s">
        <v>82</v>
      </c>
      <c r="B143" s="53" t="s">
        <v>90</v>
      </c>
      <c r="C143" s="73">
        <f t="shared" si="117"/>
        <v>110000000</v>
      </c>
      <c r="D143" s="73">
        <v>104800000</v>
      </c>
      <c r="E143" s="73">
        <v>5200000</v>
      </c>
      <c r="F143" s="73"/>
      <c r="G143" s="73"/>
      <c r="H143" s="73"/>
      <c r="I143" s="73"/>
      <c r="J143" s="73"/>
      <c r="K143" s="73"/>
      <c r="L143" s="73"/>
      <c r="M143" s="73"/>
      <c r="N143" s="73"/>
      <c r="O143" s="73"/>
      <c r="P143" s="73">
        <f t="shared" si="124"/>
        <v>110000000</v>
      </c>
      <c r="Q143" s="73">
        <f t="shared" si="122"/>
        <v>104800000</v>
      </c>
      <c r="R143" s="73">
        <f t="shared" si="123"/>
        <v>5200000</v>
      </c>
      <c r="S143" s="342"/>
      <c r="T143" s="53"/>
    </row>
    <row r="144" spans="1:20" ht="19.5" customHeight="1" x14ac:dyDescent="0.35">
      <c r="A144" s="48" t="s">
        <v>82</v>
      </c>
      <c r="B144" s="53" t="s">
        <v>92</v>
      </c>
      <c r="C144" s="73">
        <f t="shared" si="117"/>
        <v>180000000</v>
      </c>
      <c r="D144" s="73">
        <v>171500000</v>
      </c>
      <c r="E144" s="73">
        <v>8500000</v>
      </c>
      <c r="F144" s="73"/>
      <c r="G144" s="73"/>
      <c r="H144" s="73"/>
      <c r="I144" s="73"/>
      <c r="J144" s="73"/>
      <c r="K144" s="73"/>
      <c r="L144" s="73"/>
      <c r="M144" s="73"/>
      <c r="N144" s="73"/>
      <c r="O144" s="73"/>
      <c r="P144" s="73">
        <f t="shared" si="124"/>
        <v>180000000</v>
      </c>
      <c r="Q144" s="73">
        <f t="shared" si="122"/>
        <v>171500000</v>
      </c>
      <c r="R144" s="73">
        <f t="shared" si="123"/>
        <v>8500000</v>
      </c>
      <c r="S144" s="342"/>
      <c r="T144" s="53"/>
    </row>
    <row r="145" spans="1:20" ht="19.5" customHeight="1" x14ac:dyDescent="0.35">
      <c r="A145" s="48" t="s">
        <v>82</v>
      </c>
      <c r="B145" s="53" t="s">
        <v>94</v>
      </c>
      <c r="C145" s="73">
        <f t="shared" si="117"/>
        <v>160000000</v>
      </c>
      <c r="D145" s="73">
        <v>152500000</v>
      </c>
      <c r="E145" s="73">
        <v>7500000</v>
      </c>
      <c r="F145" s="73"/>
      <c r="G145" s="73"/>
      <c r="H145" s="73"/>
      <c r="I145" s="73"/>
      <c r="J145" s="73"/>
      <c r="K145" s="73"/>
      <c r="L145" s="73"/>
      <c r="M145" s="73"/>
      <c r="N145" s="73"/>
      <c r="O145" s="73"/>
      <c r="P145" s="73">
        <f t="shared" si="124"/>
        <v>160000000</v>
      </c>
      <c r="Q145" s="73">
        <f t="shared" si="122"/>
        <v>152500000</v>
      </c>
      <c r="R145" s="73">
        <f t="shared" si="123"/>
        <v>7500000</v>
      </c>
      <c r="S145" s="342"/>
      <c r="T145" s="53"/>
    </row>
    <row r="146" spans="1:20" ht="19.5" customHeight="1" x14ac:dyDescent="0.35">
      <c r="A146" s="48" t="s">
        <v>82</v>
      </c>
      <c r="B146" s="53" t="s">
        <v>93</v>
      </c>
      <c r="C146" s="73">
        <f t="shared" si="117"/>
        <v>170000000</v>
      </c>
      <c r="D146" s="73">
        <v>162000000</v>
      </c>
      <c r="E146" s="73">
        <v>8000000</v>
      </c>
      <c r="F146" s="73"/>
      <c r="G146" s="73"/>
      <c r="H146" s="73"/>
      <c r="I146" s="73"/>
      <c r="J146" s="73"/>
      <c r="K146" s="73"/>
      <c r="L146" s="73"/>
      <c r="M146" s="73"/>
      <c r="N146" s="73"/>
      <c r="O146" s="73"/>
      <c r="P146" s="73">
        <f t="shared" si="124"/>
        <v>170000000</v>
      </c>
      <c r="Q146" s="73">
        <f t="shared" si="122"/>
        <v>162000000</v>
      </c>
      <c r="R146" s="73">
        <f t="shared" si="123"/>
        <v>8000000</v>
      </c>
      <c r="S146" s="343"/>
      <c r="T146" s="53"/>
    </row>
    <row r="147" spans="1:20" ht="63" x14ac:dyDescent="0.35">
      <c r="A147" s="61">
        <v>2</v>
      </c>
      <c r="B147" s="71" t="s">
        <v>47</v>
      </c>
      <c r="C147" s="65">
        <f>C148</f>
        <v>24396000000</v>
      </c>
      <c r="D147" s="65">
        <f t="shared" ref="D147:R147" si="125">D148</f>
        <v>24396000000</v>
      </c>
      <c r="E147" s="65">
        <f t="shared" si="125"/>
        <v>0</v>
      </c>
      <c r="F147" s="65">
        <f t="shared" si="125"/>
        <v>3702600000</v>
      </c>
      <c r="G147" s="65">
        <f t="shared" si="125"/>
        <v>3702600000</v>
      </c>
      <c r="H147" s="65">
        <f t="shared" si="125"/>
        <v>0</v>
      </c>
      <c r="I147" s="65">
        <f t="shared" si="125"/>
        <v>3702600000</v>
      </c>
      <c r="J147" s="65">
        <f t="shared" si="125"/>
        <v>0</v>
      </c>
      <c r="K147" s="65">
        <f t="shared" si="125"/>
        <v>0</v>
      </c>
      <c r="L147" s="65">
        <f t="shared" si="125"/>
        <v>0</v>
      </c>
      <c r="M147" s="65">
        <f t="shared" si="125"/>
        <v>3702600000</v>
      </c>
      <c r="N147" s="65">
        <f t="shared" si="125"/>
        <v>3702600000</v>
      </c>
      <c r="O147" s="65">
        <f t="shared" si="125"/>
        <v>0</v>
      </c>
      <c r="P147" s="65">
        <f t="shared" si="125"/>
        <v>20693400000</v>
      </c>
      <c r="Q147" s="65">
        <f t="shared" si="125"/>
        <v>20693400000</v>
      </c>
      <c r="R147" s="65">
        <f t="shared" si="125"/>
        <v>0</v>
      </c>
      <c r="S147" s="54"/>
      <c r="T147" s="53"/>
    </row>
    <row r="148" spans="1:20" ht="63.75" customHeight="1" x14ac:dyDescent="0.35">
      <c r="A148" s="46" t="s">
        <v>175</v>
      </c>
      <c r="B148" s="56" t="s">
        <v>38</v>
      </c>
      <c r="C148" s="47">
        <f>SUM(C149:C158)</f>
        <v>24396000000</v>
      </c>
      <c r="D148" s="47">
        <f t="shared" ref="D148:R148" si="126">SUM(D149:D158)</f>
        <v>24396000000</v>
      </c>
      <c r="E148" s="47">
        <f t="shared" si="126"/>
        <v>0</v>
      </c>
      <c r="F148" s="47">
        <f t="shared" si="126"/>
        <v>3702600000</v>
      </c>
      <c r="G148" s="47">
        <f t="shared" si="126"/>
        <v>3702600000</v>
      </c>
      <c r="H148" s="47">
        <f t="shared" si="126"/>
        <v>0</v>
      </c>
      <c r="I148" s="47">
        <f t="shared" ref="I148:O148" si="127">SUM(I149:I158)</f>
        <v>3702600000</v>
      </c>
      <c r="J148" s="47">
        <f t="shared" si="127"/>
        <v>0</v>
      </c>
      <c r="K148" s="47">
        <f t="shared" si="127"/>
        <v>0</v>
      </c>
      <c r="L148" s="47">
        <f t="shared" si="127"/>
        <v>0</v>
      </c>
      <c r="M148" s="47">
        <f t="shared" si="127"/>
        <v>3702600000</v>
      </c>
      <c r="N148" s="47">
        <f t="shared" si="127"/>
        <v>3702600000</v>
      </c>
      <c r="O148" s="47">
        <f t="shared" si="127"/>
        <v>0</v>
      </c>
      <c r="P148" s="47">
        <f t="shared" si="126"/>
        <v>20693400000</v>
      </c>
      <c r="Q148" s="47">
        <f t="shared" si="126"/>
        <v>20693400000</v>
      </c>
      <c r="R148" s="47">
        <f t="shared" si="126"/>
        <v>0</v>
      </c>
      <c r="S148" s="54"/>
      <c r="T148" s="53"/>
    </row>
    <row r="149" spans="1:20" ht="16.5" customHeight="1" x14ac:dyDescent="0.35">
      <c r="A149" s="48" t="s">
        <v>82</v>
      </c>
      <c r="B149" s="76" t="s">
        <v>108</v>
      </c>
      <c r="C149" s="49">
        <f t="shared" ref="C149:C158" si="128">SUM(D149:E149)</f>
        <v>2842030000</v>
      </c>
      <c r="D149" s="49">
        <v>2842030000</v>
      </c>
      <c r="E149" s="49"/>
      <c r="F149" s="49">
        <f t="shared" ref="F149:F153" si="129">SUM(G149:H149)</f>
        <v>635000000</v>
      </c>
      <c r="G149" s="49">
        <v>635000000</v>
      </c>
      <c r="H149" s="49"/>
      <c r="I149" s="73">
        <f t="shared" ref="I149:I153" si="130">J149+M149</f>
        <v>635000000</v>
      </c>
      <c r="J149" s="73"/>
      <c r="K149" s="73"/>
      <c r="L149" s="73"/>
      <c r="M149" s="73">
        <f t="shared" ref="M149" si="131">N149+O149</f>
        <v>635000000</v>
      </c>
      <c r="N149" s="73">
        <f t="shared" ref="N149" si="132">G149</f>
        <v>635000000</v>
      </c>
      <c r="O149" s="73">
        <f t="shared" ref="O149" si="133">H149</f>
        <v>0</v>
      </c>
      <c r="P149" s="49">
        <f>SUM(Q149:R149)</f>
        <v>2207030000</v>
      </c>
      <c r="Q149" s="49">
        <f t="shared" ref="Q149:Q158" si="134">D149-G149</f>
        <v>2207030000</v>
      </c>
      <c r="R149" s="49"/>
      <c r="S149" s="341" t="s">
        <v>115</v>
      </c>
      <c r="T149" s="338" t="s">
        <v>132</v>
      </c>
    </row>
    <row r="150" spans="1:20" ht="18" customHeight="1" x14ac:dyDescent="0.35">
      <c r="A150" s="48" t="s">
        <v>82</v>
      </c>
      <c r="B150" s="53" t="s">
        <v>89</v>
      </c>
      <c r="C150" s="49">
        <f t="shared" si="128"/>
        <v>4460710000</v>
      </c>
      <c r="D150" s="49">
        <v>4460710000</v>
      </c>
      <c r="E150" s="49"/>
      <c r="F150" s="49">
        <f t="shared" si="129"/>
        <v>1000000000</v>
      </c>
      <c r="G150" s="49">
        <v>1000000000</v>
      </c>
      <c r="H150" s="49"/>
      <c r="I150" s="73">
        <f t="shared" si="130"/>
        <v>1000000000</v>
      </c>
      <c r="J150" s="49"/>
      <c r="K150" s="49"/>
      <c r="L150" s="49"/>
      <c r="M150" s="73">
        <f t="shared" ref="M150:M153" si="135">N150+O150</f>
        <v>1000000000</v>
      </c>
      <c r="N150" s="73">
        <f t="shared" ref="N150:N153" si="136">G150</f>
        <v>1000000000</v>
      </c>
      <c r="O150" s="49"/>
      <c r="P150" s="49">
        <f>SUM(Q150:R150)</f>
        <v>3460710000</v>
      </c>
      <c r="Q150" s="49">
        <f t="shared" si="134"/>
        <v>3460710000</v>
      </c>
      <c r="R150" s="49"/>
      <c r="S150" s="342"/>
      <c r="T150" s="339"/>
    </row>
    <row r="151" spans="1:20" ht="18" customHeight="1" x14ac:dyDescent="0.35">
      <c r="A151" s="48" t="s">
        <v>82</v>
      </c>
      <c r="B151" s="53" t="s">
        <v>90</v>
      </c>
      <c r="C151" s="49">
        <f t="shared" si="128"/>
        <v>2354760000</v>
      </c>
      <c r="D151" s="49">
        <v>2354760000</v>
      </c>
      <c r="E151" s="49"/>
      <c r="F151" s="49">
        <f t="shared" si="129"/>
        <v>235480000</v>
      </c>
      <c r="G151" s="49">
        <v>235480000</v>
      </c>
      <c r="H151" s="49"/>
      <c r="I151" s="73">
        <f t="shared" si="130"/>
        <v>235480000</v>
      </c>
      <c r="J151" s="49"/>
      <c r="K151" s="49"/>
      <c r="L151" s="49"/>
      <c r="M151" s="73">
        <f t="shared" si="135"/>
        <v>235480000</v>
      </c>
      <c r="N151" s="73">
        <f t="shared" si="136"/>
        <v>235480000</v>
      </c>
      <c r="O151" s="49"/>
      <c r="P151" s="49">
        <f>SUM(Q151:R151)</f>
        <v>2119280000</v>
      </c>
      <c r="Q151" s="49">
        <f t="shared" si="134"/>
        <v>2119280000</v>
      </c>
      <c r="R151" s="49"/>
      <c r="S151" s="342"/>
      <c r="T151" s="339"/>
    </row>
    <row r="152" spans="1:20" ht="18" customHeight="1" x14ac:dyDescent="0.35">
      <c r="A152" s="48" t="s">
        <v>82</v>
      </c>
      <c r="B152" s="53" t="s">
        <v>92</v>
      </c>
      <c r="C152" s="49">
        <f t="shared" si="128"/>
        <v>2511320000</v>
      </c>
      <c r="D152" s="49">
        <v>2511320000</v>
      </c>
      <c r="E152" s="49"/>
      <c r="F152" s="49">
        <f t="shared" si="129"/>
        <v>733320000</v>
      </c>
      <c r="G152" s="49">
        <v>733320000</v>
      </c>
      <c r="H152" s="49"/>
      <c r="I152" s="73">
        <f t="shared" si="130"/>
        <v>733320000</v>
      </c>
      <c r="J152" s="49"/>
      <c r="K152" s="49"/>
      <c r="L152" s="49"/>
      <c r="M152" s="73">
        <f t="shared" si="135"/>
        <v>733320000</v>
      </c>
      <c r="N152" s="73">
        <f t="shared" si="136"/>
        <v>733320000</v>
      </c>
      <c r="O152" s="49"/>
      <c r="P152" s="49">
        <f>SUM(Q152:R152)</f>
        <v>1778000000</v>
      </c>
      <c r="Q152" s="49">
        <f t="shared" si="134"/>
        <v>1778000000</v>
      </c>
      <c r="R152" s="49"/>
      <c r="S152" s="342"/>
      <c r="T152" s="339"/>
    </row>
    <row r="153" spans="1:20" ht="18" customHeight="1" x14ac:dyDescent="0.35">
      <c r="A153" s="48" t="s">
        <v>82</v>
      </c>
      <c r="B153" s="53" t="s">
        <v>93</v>
      </c>
      <c r="C153" s="49">
        <f t="shared" si="128"/>
        <v>1618800000</v>
      </c>
      <c r="D153" s="49">
        <v>1618800000</v>
      </c>
      <c r="E153" s="49"/>
      <c r="F153" s="49">
        <f t="shared" si="129"/>
        <v>1098800000</v>
      </c>
      <c r="G153" s="49">
        <v>1098800000</v>
      </c>
      <c r="H153" s="49"/>
      <c r="I153" s="73">
        <f t="shared" si="130"/>
        <v>1098800000</v>
      </c>
      <c r="J153" s="49"/>
      <c r="K153" s="49"/>
      <c r="L153" s="49"/>
      <c r="M153" s="73">
        <f t="shared" si="135"/>
        <v>1098800000</v>
      </c>
      <c r="N153" s="73">
        <f t="shared" si="136"/>
        <v>1098800000</v>
      </c>
      <c r="O153" s="49"/>
      <c r="P153" s="49">
        <f>SUM(Q153:R153)</f>
        <v>520000000</v>
      </c>
      <c r="Q153" s="49">
        <f t="shared" si="134"/>
        <v>520000000</v>
      </c>
      <c r="R153" s="49"/>
      <c r="S153" s="342"/>
      <c r="T153" s="340"/>
    </row>
    <row r="154" spans="1:20" ht="18" customHeight="1" x14ac:dyDescent="0.35">
      <c r="A154" s="48" t="s">
        <v>82</v>
      </c>
      <c r="B154" s="53" t="s">
        <v>86</v>
      </c>
      <c r="C154" s="49">
        <f t="shared" si="128"/>
        <v>2587160000</v>
      </c>
      <c r="D154" s="49">
        <v>2587160000</v>
      </c>
      <c r="E154" s="49"/>
      <c r="F154" s="49"/>
      <c r="G154" s="49"/>
      <c r="H154" s="49"/>
      <c r="I154" s="49"/>
      <c r="J154" s="49"/>
      <c r="K154" s="49"/>
      <c r="L154" s="49"/>
      <c r="M154" s="49"/>
      <c r="N154" s="49"/>
      <c r="O154" s="49"/>
      <c r="P154" s="49">
        <f t="shared" ref="P154:P158" si="137">SUM(Q154:R154)</f>
        <v>2587160000</v>
      </c>
      <c r="Q154" s="49">
        <f t="shared" si="134"/>
        <v>2587160000</v>
      </c>
      <c r="R154" s="49"/>
      <c r="S154" s="342"/>
      <c r="T154" s="95"/>
    </row>
    <row r="155" spans="1:20" ht="18" customHeight="1" x14ac:dyDescent="0.35">
      <c r="A155" s="48" t="s">
        <v>82</v>
      </c>
      <c r="B155" s="53" t="s">
        <v>87</v>
      </c>
      <c r="C155" s="49">
        <f t="shared" si="128"/>
        <v>3045400000</v>
      </c>
      <c r="D155" s="49">
        <v>3045400000</v>
      </c>
      <c r="E155" s="49"/>
      <c r="F155" s="49"/>
      <c r="G155" s="49"/>
      <c r="H155" s="49"/>
      <c r="I155" s="49"/>
      <c r="J155" s="49"/>
      <c r="K155" s="49"/>
      <c r="L155" s="49"/>
      <c r="M155" s="49"/>
      <c r="N155" s="49"/>
      <c r="O155" s="49"/>
      <c r="P155" s="49">
        <f t="shared" si="137"/>
        <v>3045400000</v>
      </c>
      <c r="Q155" s="49">
        <f t="shared" si="134"/>
        <v>3045400000</v>
      </c>
      <c r="R155" s="49"/>
      <c r="S155" s="342"/>
      <c r="T155" s="95"/>
    </row>
    <row r="156" spans="1:20" ht="18" customHeight="1" x14ac:dyDescent="0.35">
      <c r="A156" s="48" t="s">
        <v>82</v>
      </c>
      <c r="B156" s="53" t="s">
        <v>88</v>
      </c>
      <c r="C156" s="49">
        <f t="shared" si="128"/>
        <v>2080610000</v>
      </c>
      <c r="D156" s="49">
        <v>2080610000</v>
      </c>
      <c r="E156" s="49"/>
      <c r="F156" s="49"/>
      <c r="G156" s="49"/>
      <c r="H156" s="49"/>
      <c r="I156" s="49"/>
      <c r="J156" s="49"/>
      <c r="K156" s="49"/>
      <c r="L156" s="49"/>
      <c r="M156" s="49"/>
      <c r="N156" s="49"/>
      <c r="O156" s="49"/>
      <c r="P156" s="49">
        <f t="shared" si="137"/>
        <v>2080610000</v>
      </c>
      <c r="Q156" s="49">
        <f t="shared" si="134"/>
        <v>2080610000</v>
      </c>
      <c r="R156" s="49"/>
      <c r="S156" s="342"/>
      <c r="T156" s="95"/>
    </row>
    <row r="157" spans="1:20" ht="18" customHeight="1" x14ac:dyDescent="0.35">
      <c r="A157" s="48" t="s">
        <v>82</v>
      </c>
      <c r="B157" s="53" t="s">
        <v>91</v>
      </c>
      <c r="C157" s="49">
        <f t="shared" si="128"/>
        <v>1211780000</v>
      </c>
      <c r="D157" s="49">
        <v>1211780000</v>
      </c>
      <c r="E157" s="49"/>
      <c r="F157" s="49"/>
      <c r="G157" s="49"/>
      <c r="H157" s="49"/>
      <c r="I157" s="49"/>
      <c r="J157" s="49"/>
      <c r="K157" s="49"/>
      <c r="L157" s="49"/>
      <c r="M157" s="49"/>
      <c r="N157" s="49"/>
      <c r="O157" s="49"/>
      <c r="P157" s="49">
        <f t="shared" si="137"/>
        <v>1211780000</v>
      </c>
      <c r="Q157" s="49">
        <f t="shared" si="134"/>
        <v>1211780000</v>
      </c>
      <c r="R157" s="49"/>
      <c r="S157" s="342"/>
      <c r="T157" s="95"/>
    </row>
    <row r="158" spans="1:20" ht="18" customHeight="1" x14ac:dyDescent="0.35">
      <c r="A158" s="48" t="s">
        <v>82</v>
      </c>
      <c r="B158" s="53" t="s">
        <v>94</v>
      </c>
      <c r="C158" s="49">
        <f t="shared" si="128"/>
        <v>1683430000</v>
      </c>
      <c r="D158" s="49">
        <v>1683430000</v>
      </c>
      <c r="E158" s="49"/>
      <c r="F158" s="49"/>
      <c r="G158" s="49"/>
      <c r="H158" s="49"/>
      <c r="I158" s="49"/>
      <c r="J158" s="49"/>
      <c r="K158" s="49"/>
      <c r="L158" s="49"/>
      <c r="M158" s="49"/>
      <c r="N158" s="49"/>
      <c r="O158" s="49"/>
      <c r="P158" s="49">
        <f t="shared" si="137"/>
        <v>1683430000</v>
      </c>
      <c r="Q158" s="49">
        <f t="shared" si="134"/>
        <v>1683430000</v>
      </c>
      <c r="R158" s="49"/>
      <c r="S158" s="343"/>
      <c r="T158" s="95"/>
    </row>
    <row r="159" spans="1:20" ht="43.5" customHeight="1" x14ac:dyDescent="0.35">
      <c r="A159" s="61">
        <v>3</v>
      </c>
      <c r="B159" s="67" t="s">
        <v>39</v>
      </c>
      <c r="C159" s="72">
        <f>C160</f>
        <v>1942000000</v>
      </c>
      <c r="D159" s="72">
        <f t="shared" ref="D159:Q159" si="138">D160</f>
        <v>1942000000</v>
      </c>
      <c r="E159" s="72">
        <f t="shared" si="138"/>
        <v>0</v>
      </c>
      <c r="F159" s="72">
        <f t="shared" si="138"/>
        <v>200000000</v>
      </c>
      <c r="G159" s="72">
        <f t="shared" si="138"/>
        <v>200000000</v>
      </c>
      <c r="H159" s="72">
        <f t="shared" si="138"/>
        <v>0</v>
      </c>
      <c r="I159" s="72">
        <f t="shared" si="138"/>
        <v>200000000</v>
      </c>
      <c r="J159" s="72">
        <f t="shared" si="138"/>
        <v>0</v>
      </c>
      <c r="K159" s="72">
        <f t="shared" si="138"/>
        <v>0</v>
      </c>
      <c r="L159" s="72">
        <f t="shared" si="138"/>
        <v>0</v>
      </c>
      <c r="M159" s="72">
        <f t="shared" si="138"/>
        <v>200000000</v>
      </c>
      <c r="N159" s="72">
        <f t="shared" si="138"/>
        <v>200000000</v>
      </c>
      <c r="O159" s="72">
        <f t="shared" si="138"/>
        <v>0</v>
      </c>
      <c r="P159" s="72">
        <f t="shared" si="138"/>
        <v>1742000000</v>
      </c>
      <c r="Q159" s="72">
        <f t="shared" si="138"/>
        <v>1742000000</v>
      </c>
      <c r="R159" s="72">
        <f t="shared" ref="R159" si="139">R160</f>
        <v>0</v>
      </c>
      <c r="S159" s="54"/>
      <c r="T159" s="53"/>
    </row>
    <row r="160" spans="1:20" ht="51" customHeight="1" x14ac:dyDescent="0.35">
      <c r="A160" s="46" t="s">
        <v>176</v>
      </c>
      <c r="B160" s="51" t="s">
        <v>41</v>
      </c>
      <c r="C160" s="57">
        <f>SUM(C161:C166)</f>
        <v>1942000000</v>
      </c>
      <c r="D160" s="57">
        <f t="shared" ref="D160:Q160" si="140">SUM(D161:D166)</f>
        <v>1942000000</v>
      </c>
      <c r="E160" s="57">
        <f t="shared" si="140"/>
        <v>0</v>
      </c>
      <c r="F160" s="57">
        <f t="shared" si="140"/>
        <v>200000000</v>
      </c>
      <c r="G160" s="57">
        <f t="shared" si="140"/>
        <v>200000000</v>
      </c>
      <c r="H160" s="57">
        <f t="shared" si="140"/>
        <v>0</v>
      </c>
      <c r="I160" s="57">
        <f t="shared" ref="I160:O160" si="141">SUM(I161:I166)</f>
        <v>200000000</v>
      </c>
      <c r="J160" s="57">
        <f t="shared" si="141"/>
        <v>0</v>
      </c>
      <c r="K160" s="57">
        <f t="shared" si="141"/>
        <v>0</v>
      </c>
      <c r="L160" s="57">
        <f t="shared" si="141"/>
        <v>0</v>
      </c>
      <c r="M160" s="57">
        <f t="shared" si="141"/>
        <v>200000000</v>
      </c>
      <c r="N160" s="57">
        <f t="shared" si="141"/>
        <v>200000000</v>
      </c>
      <c r="O160" s="57">
        <f t="shared" si="141"/>
        <v>0</v>
      </c>
      <c r="P160" s="57">
        <f t="shared" si="140"/>
        <v>1742000000</v>
      </c>
      <c r="Q160" s="57">
        <f t="shared" si="140"/>
        <v>1742000000</v>
      </c>
      <c r="R160" s="57">
        <f t="shared" ref="R160" si="142">SUM(R161:R166)</f>
        <v>0</v>
      </c>
      <c r="S160" s="54"/>
      <c r="T160" s="53"/>
    </row>
    <row r="161" spans="1:20" ht="27" customHeight="1" x14ac:dyDescent="0.35">
      <c r="A161" s="46" t="s">
        <v>82</v>
      </c>
      <c r="B161" s="77" t="s">
        <v>96</v>
      </c>
      <c r="C161" s="73">
        <f>SUM(D161:E161)</f>
        <v>200000000</v>
      </c>
      <c r="D161" s="49">
        <v>200000000</v>
      </c>
      <c r="E161" s="49"/>
      <c r="F161" s="73">
        <f>G161+H161</f>
        <v>200000000</v>
      </c>
      <c r="G161" s="49">
        <v>200000000</v>
      </c>
      <c r="H161" s="49"/>
      <c r="I161" s="73">
        <f t="shared" ref="I161" si="143">J161+M161</f>
        <v>200000000</v>
      </c>
      <c r="J161" s="49"/>
      <c r="K161" s="49"/>
      <c r="L161" s="49"/>
      <c r="M161" s="73">
        <f t="shared" ref="M161" si="144">N161+O161</f>
        <v>200000000</v>
      </c>
      <c r="N161" s="73">
        <f t="shared" ref="N161" si="145">G161</f>
        <v>200000000</v>
      </c>
      <c r="O161" s="49"/>
      <c r="P161" s="49">
        <f>SUM(Q161:R161)</f>
        <v>0</v>
      </c>
      <c r="Q161" s="49">
        <f t="shared" ref="Q161:Q166" si="146">D161-G161</f>
        <v>0</v>
      </c>
      <c r="R161" s="49"/>
      <c r="S161" s="341" t="s">
        <v>116</v>
      </c>
      <c r="T161" s="53" t="s">
        <v>133</v>
      </c>
    </row>
    <row r="162" spans="1:20" ht="20.25" customHeight="1" x14ac:dyDescent="0.35">
      <c r="A162" s="46" t="s">
        <v>82</v>
      </c>
      <c r="B162" s="77" t="s">
        <v>163</v>
      </c>
      <c r="C162" s="73">
        <f t="shared" ref="C162:C166" si="147">SUM(D162:E162)</f>
        <v>192000000</v>
      </c>
      <c r="D162" s="49">
        <v>192000000</v>
      </c>
      <c r="E162" s="49"/>
      <c r="F162" s="73"/>
      <c r="G162" s="49"/>
      <c r="H162" s="49"/>
      <c r="I162" s="49"/>
      <c r="J162" s="49"/>
      <c r="K162" s="49"/>
      <c r="L162" s="49"/>
      <c r="M162" s="49"/>
      <c r="N162" s="49"/>
      <c r="O162" s="49"/>
      <c r="P162" s="49">
        <f t="shared" ref="P162:P166" si="148">SUM(Q162:R162)</f>
        <v>192000000</v>
      </c>
      <c r="Q162" s="49">
        <f t="shared" si="146"/>
        <v>192000000</v>
      </c>
      <c r="R162" s="49"/>
      <c r="S162" s="342"/>
      <c r="T162" s="53"/>
    </row>
    <row r="163" spans="1:20" ht="20.25" customHeight="1" x14ac:dyDescent="0.35">
      <c r="A163" s="46" t="s">
        <v>82</v>
      </c>
      <c r="B163" s="77" t="s">
        <v>164</v>
      </c>
      <c r="C163" s="73">
        <f t="shared" si="147"/>
        <v>200000000</v>
      </c>
      <c r="D163" s="49">
        <v>200000000</v>
      </c>
      <c r="E163" s="49"/>
      <c r="F163" s="73"/>
      <c r="G163" s="49"/>
      <c r="H163" s="49"/>
      <c r="I163" s="49"/>
      <c r="J163" s="49"/>
      <c r="K163" s="49"/>
      <c r="L163" s="49"/>
      <c r="M163" s="49"/>
      <c r="N163" s="49"/>
      <c r="O163" s="49"/>
      <c r="P163" s="49">
        <f t="shared" si="148"/>
        <v>200000000</v>
      </c>
      <c r="Q163" s="49">
        <f t="shared" si="146"/>
        <v>200000000</v>
      </c>
      <c r="R163" s="49"/>
      <c r="S163" s="342"/>
      <c r="T163" s="53"/>
    </row>
    <row r="164" spans="1:20" ht="20.25" customHeight="1" x14ac:dyDescent="0.35">
      <c r="A164" s="46" t="s">
        <v>82</v>
      </c>
      <c r="B164" s="77" t="s">
        <v>139</v>
      </c>
      <c r="C164" s="73">
        <f t="shared" si="147"/>
        <v>200000000</v>
      </c>
      <c r="D164" s="49">
        <v>200000000</v>
      </c>
      <c r="E164" s="49"/>
      <c r="F164" s="73"/>
      <c r="G164" s="49"/>
      <c r="H164" s="49"/>
      <c r="I164" s="49"/>
      <c r="J164" s="49"/>
      <c r="K164" s="49"/>
      <c r="L164" s="49"/>
      <c r="M164" s="49"/>
      <c r="N164" s="49"/>
      <c r="O164" s="49"/>
      <c r="P164" s="49">
        <f t="shared" si="148"/>
        <v>200000000</v>
      </c>
      <c r="Q164" s="49">
        <f t="shared" si="146"/>
        <v>200000000</v>
      </c>
      <c r="R164" s="49"/>
      <c r="S164" s="342"/>
      <c r="T164" s="53"/>
    </row>
    <row r="165" spans="1:20" ht="20.25" customHeight="1" x14ac:dyDescent="0.35">
      <c r="A165" s="46" t="s">
        <v>82</v>
      </c>
      <c r="B165" s="77" t="s">
        <v>165</v>
      </c>
      <c r="C165" s="73">
        <f t="shared" si="147"/>
        <v>200000000</v>
      </c>
      <c r="D165" s="49">
        <v>200000000</v>
      </c>
      <c r="E165" s="49"/>
      <c r="F165" s="73"/>
      <c r="G165" s="49"/>
      <c r="H165" s="49"/>
      <c r="I165" s="49"/>
      <c r="J165" s="49"/>
      <c r="K165" s="49"/>
      <c r="L165" s="49"/>
      <c r="M165" s="49"/>
      <c r="N165" s="49"/>
      <c r="O165" s="49"/>
      <c r="P165" s="49">
        <f t="shared" si="148"/>
        <v>200000000</v>
      </c>
      <c r="Q165" s="49">
        <f t="shared" si="146"/>
        <v>200000000</v>
      </c>
      <c r="R165" s="49"/>
      <c r="S165" s="342"/>
      <c r="T165" s="53"/>
    </row>
    <row r="166" spans="1:20" ht="20.25" customHeight="1" x14ac:dyDescent="0.35">
      <c r="A166" s="46" t="s">
        <v>82</v>
      </c>
      <c r="B166" s="77" t="s">
        <v>166</v>
      </c>
      <c r="C166" s="73">
        <f t="shared" si="147"/>
        <v>950000000</v>
      </c>
      <c r="D166" s="49">
        <v>950000000</v>
      </c>
      <c r="E166" s="49"/>
      <c r="F166" s="73"/>
      <c r="G166" s="49"/>
      <c r="H166" s="49"/>
      <c r="I166" s="49"/>
      <c r="J166" s="49"/>
      <c r="K166" s="49"/>
      <c r="L166" s="49"/>
      <c r="M166" s="49"/>
      <c r="N166" s="49"/>
      <c r="O166" s="49"/>
      <c r="P166" s="49">
        <f t="shared" si="148"/>
        <v>950000000</v>
      </c>
      <c r="Q166" s="49">
        <f t="shared" si="146"/>
        <v>950000000</v>
      </c>
      <c r="R166" s="49"/>
      <c r="S166" s="343"/>
      <c r="T166" s="53"/>
    </row>
    <row r="167" spans="1:20" ht="48.75" customHeight="1" x14ac:dyDescent="0.35">
      <c r="A167" s="61">
        <v>4</v>
      </c>
      <c r="B167" s="74" t="s">
        <v>30</v>
      </c>
      <c r="C167" s="75">
        <f>SUM(C168:C178)</f>
        <v>3142000000</v>
      </c>
      <c r="D167" s="75">
        <f t="shared" ref="D167:R167" si="149">SUM(D168:D178)</f>
        <v>2992000000</v>
      </c>
      <c r="E167" s="75">
        <f t="shared" si="149"/>
        <v>150000000</v>
      </c>
      <c r="F167" s="75">
        <f t="shared" si="149"/>
        <v>824920000</v>
      </c>
      <c r="G167" s="75">
        <f t="shared" si="149"/>
        <v>710020000</v>
      </c>
      <c r="H167" s="75">
        <f t="shared" si="149"/>
        <v>114900000</v>
      </c>
      <c r="I167" s="75">
        <f t="shared" si="149"/>
        <v>824920000</v>
      </c>
      <c r="J167" s="75">
        <f t="shared" si="149"/>
        <v>0</v>
      </c>
      <c r="K167" s="75">
        <f t="shared" si="149"/>
        <v>0</v>
      </c>
      <c r="L167" s="75">
        <f t="shared" si="149"/>
        <v>0</v>
      </c>
      <c r="M167" s="75">
        <f t="shared" si="149"/>
        <v>824920000</v>
      </c>
      <c r="N167" s="75">
        <f t="shared" si="149"/>
        <v>710020000</v>
      </c>
      <c r="O167" s="75">
        <f t="shared" si="149"/>
        <v>114900000</v>
      </c>
      <c r="P167" s="75">
        <f t="shared" si="149"/>
        <v>2317080000</v>
      </c>
      <c r="Q167" s="75">
        <f t="shared" si="149"/>
        <v>2281980000</v>
      </c>
      <c r="R167" s="75">
        <f t="shared" si="149"/>
        <v>35100000</v>
      </c>
      <c r="S167" s="54"/>
      <c r="T167" s="53"/>
    </row>
    <row r="168" spans="1:20" ht="18" customHeight="1" x14ac:dyDescent="0.35">
      <c r="A168" s="48" t="s">
        <v>82</v>
      </c>
      <c r="B168" s="76" t="s">
        <v>95</v>
      </c>
      <c r="C168" s="81">
        <f>SUM(D168:E168)</f>
        <v>946300000</v>
      </c>
      <c r="D168" s="81">
        <v>901000000</v>
      </c>
      <c r="E168" s="81">
        <v>45300000</v>
      </c>
      <c r="F168" s="81">
        <f t="shared" ref="F168:F175" si="150">SUM(G168:H168)</f>
        <v>400000000</v>
      </c>
      <c r="G168" s="81">
        <v>354700000</v>
      </c>
      <c r="H168" s="81">
        <f>E168</f>
        <v>45300000</v>
      </c>
      <c r="I168" s="73">
        <f t="shared" ref="I168:I175" si="151">J168+M168</f>
        <v>400000000</v>
      </c>
      <c r="J168" s="49"/>
      <c r="K168" s="49"/>
      <c r="L168" s="49"/>
      <c r="M168" s="73">
        <f t="shared" ref="M168" si="152">N168+O168</f>
        <v>400000000</v>
      </c>
      <c r="N168" s="73">
        <f t="shared" ref="N168:O168" si="153">G168</f>
        <v>354700000</v>
      </c>
      <c r="O168" s="73">
        <f t="shared" si="153"/>
        <v>45300000</v>
      </c>
      <c r="P168" s="81">
        <f>SUM(Q168:R168)</f>
        <v>546300000</v>
      </c>
      <c r="Q168" s="81">
        <f t="shared" ref="Q168:Q178" si="154">D168-G168</f>
        <v>546300000</v>
      </c>
      <c r="R168" s="81">
        <f t="shared" ref="R168:R178" si="155">E168-H168</f>
        <v>0</v>
      </c>
      <c r="S168" s="341" t="s">
        <v>119</v>
      </c>
      <c r="T168" s="341" t="s">
        <v>129</v>
      </c>
    </row>
    <row r="169" spans="1:20" ht="18" customHeight="1" x14ac:dyDescent="0.35">
      <c r="A169" s="48" t="s">
        <v>82</v>
      </c>
      <c r="B169" s="76" t="s">
        <v>86</v>
      </c>
      <c r="C169" s="81">
        <f>SUM(D169:E169)</f>
        <v>184700000</v>
      </c>
      <c r="D169" s="81">
        <v>176000000</v>
      </c>
      <c r="E169" s="81">
        <v>8700000</v>
      </c>
      <c r="F169" s="81">
        <f t="shared" si="150"/>
        <v>99500000</v>
      </c>
      <c r="G169" s="81">
        <v>90800000</v>
      </c>
      <c r="H169" s="81">
        <f>E169</f>
        <v>8700000</v>
      </c>
      <c r="I169" s="73">
        <f t="shared" si="151"/>
        <v>99500000</v>
      </c>
      <c r="J169" s="63"/>
      <c r="K169" s="81"/>
      <c r="L169" s="81"/>
      <c r="M169" s="73">
        <f t="shared" ref="M169:M175" si="156">N169+O169</f>
        <v>99500000</v>
      </c>
      <c r="N169" s="73">
        <f t="shared" ref="N169:N175" si="157">G169</f>
        <v>90800000</v>
      </c>
      <c r="O169" s="73">
        <f t="shared" ref="O169:O175" si="158">H169</f>
        <v>8700000</v>
      </c>
      <c r="P169" s="81">
        <f t="shared" ref="P169:P175" si="159">SUM(Q169:R169)</f>
        <v>85200000</v>
      </c>
      <c r="Q169" s="81">
        <f t="shared" si="154"/>
        <v>85200000</v>
      </c>
      <c r="R169" s="81">
        <f t="shared" si="155"/>
        <v>0</v>
      </c>
      <c r="S169" s="342"/>
      <c r="T169" s="342"/>
    </row>
    <row r="170" spans="1:20" ht="18" customHeight="1" x14ac:dyDescent="0.35">
      <c r="A170" s="48" t="s">
        <v>82</v>
      </c>
      <c r="B170" s="53" t="s">
        <v>88</v>
      </c>
      <c r="C170" s="81">
        <f>SUM(D170:E170)</f>
        <v>210000000</v>
      </c>
      <c r="D170" s="81">
        <v>200000000</v>
      </c>
      <c r="E170" s="81">
        <v>10000000</v>
      </c>
      <c r="F170" s="81">
        <f t="shared" si="150"/>
        <v>61000000</v>
      </c>
      <c r="G170" s="81">
        <v>51000000</v>
      </c>
      <c r="H170" s="81">
        <v>10000000</v>
      </c>
      <c r="I170" s="73">
        <f t="shared" si="151"/>
        <v>61000000</v>
      </c>
      <c r="J170" s="81"/>
      <c r="K170" s="81"/>
      <c r="L170" s="81"/>
      <c r="M170" s="73">
        <f t="shared" si="156"/>
        <v>61000000</v>
      </c>
      <c r="N170" s="73">
        <f t="shared" si="157"/>
        <v>51000000</v>
      </c>
      <c r="O170" s="73">
        <f t="shared" si="158"/>
        <v>10000000</v>
      </c>
      <c r="P170" s="81">
        <f t="shared" si="159"/>
        <v>149000000</v>
      </c>
      <c r="Q170" s="81">
        <f t="shared" si="154"/>
        <v>149000000</v>
      </c>
      <c r="R170" s="81">
        <f t="shared" si="155"/>
        <v>0</v>
      </c>
      <c r="S170" s="342"/>
      <c r="T170" s="342"/>
    </row>
    <row r="171" spans="1:20" ht="18" customHeight="1" x14ac:dyDescent="0.35">
      <c r="A171" s="48" t="s">
        <v>82</v>
      </c>
      <c r="B171" s="53" t="s">
        <v>89</v>
      </c>
      <c r="C171" s="81">
        <f t="shared" ref="C171:C178" si="160">SUM(D171:E171)</f>
        <v>244700000</v>
      </c>
      <c r="D171" s="81">
        <v>233000000</v>
      </c>
      <c r="E171" s="81">
        <v>11700000</v>
      </c>
      <c r="F171" s="81">
        <f t="shared" si="150"/>
        <v>50720000</v>
      </c>
      <c r="G171" s="81">
        <v>39020000</v>
      </c>
      <c r="H171" s="81">
        <f>E171</f>
        <v>11700000</v>
      </c>
      <c r="I171" s="73">
        <f t="shared" si="151"/>
        <v>50720000</v>
      </c>
      <c r="J171" s="81"/>
      <c r="K171" s="81"/>
      <c r="L171" s="81"/>
      <c r="M171" s="73">
        <f t="shared" si="156"/>
        <v>50720000</v>
      </c>
      <c r="N171" s="73">
        <f t="shared" si="157"/>
        <v>39020000</v>
      </c>
      <c r="O171" s="73">
        <f t="shared" si="158"/>
        <v>11700000</v>
      </c>
      <c r="P171" s="81">
        <f t="shared" si="159"/>
        <v>193980000</v>
      </c>
      <c r="Q171" s="81">
        <f t="shared" si="154"/>
        <v>193980000</v>
      </c>
      <c r="R171" s="81">
        <f t="shared" si="155"/>
        <v>0</v>
      </c>
      <c r="S171" s="342"/>
      <c r="T171" s="342"/>
    </row>
    <row r="172" spans="1:20" ht="18" customHeight="1" x14ac:dyDescent="0.35">
      <c r="A172" s="48" t="s">
        <v>82</v>
      </c>
      <c r="B172" s="53" t="s">
        <v>90</v>
      </c>
      <c r="C172" s="81">
        <f t="shared" si="160"/>
        <v>215300000</v>
      </c>
      <c r="D172" s="81">
        <v>205000000</v>
      </c>
      <c r="E172" s="81">
        <v>10300000</v>
      </c>
      <c r="F172" s="81">
        <f t="shared" si="150"/>
        <v>27400000</v>
      </c>
      <c r="G172" s="81">
        <v>17100000</v>
      </c>
      <c r="H172" s="81">
        <f>E172</f>
        <v>10300000</v>
      </c>
      <c r="I172" s="73">
        <f t="shared" si="151"/>
        <v>27400000</v>
      </c>
      <c r="J172" s="81"/>
      <c r="K172" s="81"/>
      <c r="L172" s="81"/>
      <c r="M172" s="73">
        <f t="shared" si="156"/>
        <v>27400000</v>
      </c>
      <c r="N172" s="73">
        <f t="shared" si="157"/>
        <v>17100000</v>
      </c>
      <c r="O172" s="73">
        <f t="shared" si="158"/>
        <v>10300000</v>
      </c>
      <c r="P172" s="81">
        <f>SUM(Q172:R172)</f>
        <v>187900000</v>
      </c>
      <c r="Q172" s="81">
        <f t="shared" si="154"/>
        <v>187900000</v>
      </c>
      <c r="R172" s="81">
        <f t="shared" si="155"/>
        <v>0</v>
      </c>
      <c r="S172" s="342"/>
      <c r="T172" s="342"/>
    </row>
    <row r="173" spans="1:20" ht="18" customHeight="1" x14ac:dyDescent="0.35">
      <c r="A173" s="48" t="s">
        <v>82</v>
      </c>
      <c r="B173" s="53" t="s">
        <v>91</v>
      </c>
      <c r="C173" s="81">
        <f t="shared" si="160"/>
        <v>155300000</v>
      </c>
      <c r="D173" s="81">
        <v>148000000</v>
      </c>
      <c r="E173" s="81">
        <v>7300000</v>
      </c>
      <c r="F173" s="81">
        <f t="shared" si="150"/>
        <v>75000000</v>
      </c>
      <c r="G173" s="81">
        <v>67700000</v>
      </c>
      <c r="H173" s="81">
        <f>E173</f>
        <v>7300000</v>
      </c>
      <c r="I173" s="73">
        <f t="shared" si="151"/>
        <v>75000000</v>
      </c>
      <c r="J173" s="81"/>
      <c r="K173" s="81"/>
      <c r="L173" s="81"/>
      <c r="M173" s="73">
        <f t="shared" si="156"/>
        <v>75000000</v>
      </c>
      <c r="N173" s="73">
        <f t="shared" si="157"/>
        <v>67700000</v>
      </c>
      <c r="O173" s="73">
        <f t="shared" si="158"/>
        <v>7300000</v>
      </c>
      <c r="P173" s="81">
        <f t="shared" si="159"/>
        <v>80300000</v>
      </c>
      <c r="Q173" s="81">
        <f t="shared" si="154"/>
        <v>80300000</v>
      </c>
      <c r="R173" s="81">
        <f t="shared" si="155"/>
        <v>0</v>
      </c>
      <c r="S173" s="342"/>
      <c r="T173" s="342"/>
    </row>
    <row r="174" spans="1:20" ht="18" customHeight="1" x14ac:dyDescent="0.35">
      <c r="A174" s="48" t="s">
        <v>82</v>
      </c>
      <c r="B174" s="53" t="s">
        <v>92</v>
      </c>
      <c r="C174" s="81">
        <f t="shared" si="160"/>
        <v>215300000</v>
      </c>
      <c r="D174" s="81">
        <v>205000000</v>
      </c>
      <c r="E174" s="81">
        <v>10300000</v>
      </c>
      <c r="F174" s="81">
        <f t="shared" si="150"/>
        <v>25300000</v>
      </c>
      <c r="G174" s="81">
        <v>15000000</v>
      </c>
      <c r="H174" s="81">
        <f>E174</f>
        <v>10300000</v>
      </c>
      <c r="I174" s="73">
        <f t="shared" si="151"/>
        <v>25300000</v>
      </c>
      <c r="J174" s="81"/>
      <c r="K174" s="81"/>
      <c r="L174" s="81"/>
      <c r="M174" s="73">
        <f t="shared" si="156"/>
        <v>25300000</v>
      </c>
      <c r="N174" s="73">
        <f t="shared" si="157"/>
        <v>15000000</v>
      </c>
      <c r="O174" s="73">
        <f t="shared" si="158"/>
        <v>10300000</v>
      </c>
      <c r="P174" s="81">
        <f t="shared" si="159"/>
        <v>190000000</v>
      </c>
      <c r="Q174" s="81">
        <f t="shared" si="154"/>
        <v>190000000</v>
      </c>
      <c r="R174" s="81">
        <f t="shared" si="155"/>
        <v>0</v>
      </c>
      <c r="S174" s="342"/>
      <c r="T174" s="342"/>
    </row>
    <row r="175" spans="1:20" ht="18" customHeight="1" x14ac:dyDescent="0.35">
      <c r="A175" s="48" t="s">
        <v>82</v>
      </c>
      <c r="B175" s="53" t="s">
        <v>93</v>
      </c>
      <c r="C175" s="81">
        <f t="shared" si="160"/>
        <v>236300000</v>
      </c>
      <c r="D175" s="73">
        <v>225000000</v>
      </c>
      <c r="E175" s="73">
        <v>11300000</v>
      </c>
      <c r="F175" s="73">
        <f t="shared" si="150"/>
        <v>86000000</v>
      </c>
      <c r="G175" s="73">
        <v>74700000</v>
      </c>
      <c r="H175" s="73">
        <f>E175</f>
        <v>11300000</v>
      </c>
      <c r="I175" s="73">
        <f t="shared" si="151"/>
        <v>86000000</v>
      </c>
      <c r="J175" s="49"/>
      <c r="K175" s="49"/>
      <c r="L175" s="49"/>
      <c r="M175" s="73">
        <f t="shared" si="156"/>
        <v>86000000</v>
      </c>
      <c r="N175" s="73">
        <f t="shared" si="157"/>
        <v>74700000</v>
      </c>
      <c r="O175" s="73">
        <f t="shared" si="158"/>
        <v>11300000</v>
      </c>
      <c r="P175" s="81">
        <f t="shared" si="159"/>
        <v>150300000</v>
      </c>
      <c r="Q175" s="81">
        <f t="shared" si="154"/>
        <v>150300000</v>
      </c>
      <c r="R175" s="81">
        <f t="shared" si="155"/>
        <v>0</v>
      </c>
      <c r="S175" s="342"/>
      <c r="T175" s="343"/>
    </row>
    <row r="176" spans="1:20" ht="18" customHeight="1" x14ac:dyDescent="0.35">
      <c r="A176" s="48" t="s">
        <v>82</v>
      </c>
      <c r="B176" s="76" t="s">
        <v>108</v>
      </c>
      <c r="C176" s="81">
        <f t="shared" si="160"/>
        <v>224700000</v>
      </c>
      <c r="D176" s="73">
        <v>214000000</v>
      </c>
      <c r="E176" s="73">
        <v>10700000</v>
      </c>
      <c r="F176" s="73"/>
      <c r="G176" s="73"/>
      <c r="H176" s="73"/>
      <c r="I176" s="73"/>
      <c r="J176" s="49"/>
      <c r="K176" s="49"/>
      <c r="L176" s="49"/>
      <c r="M176" s="49"/>
      <c r="N176" s="49"/>
      <c r="O176" s="49"/>
      <c r="P176" s="81">
        <f t="shared" ref="P176:P178" si="161">SUM(Q176:R176)</f>
        <v>224700000</v>
      </c>
      <c r="Q176" s="81">
        <f t="shared" si="154"/>
        <v>214000000</v>
      </c>
      <c r="R176" s="81">
        <f t="shared" si="155"/>
        <v>10700000</v>
      </c>
      <c r="S176" s="342"/>
      <c r="T176" s="94"/>
    </row>
    <row r="177" spans="1:20" ht="18" customHeight="1" x14ac:dyDescent="0.35">
      <c r="A177" s="48" t="s">
        <v>82</v>
      </c>
      <c r="B177" s="53" t="s">
        <v>87</v>
      </c>
      <c r="C177" s="81">
        <f t="shared" si="160"/>
        <v>264700000</v>
      </c>
      <c r="D177" s="73">
        <v>252000000</v>
      </c>
      <c r="E177" s="73">
        <v>12700000</v>
      </c>
      <c r="F177" s="73"/>
      <c r="G177" s="73"/>
      <c r="H177" s="73"/>
      <c r="I177" s="73"/>
      <c r="J177" s="49"/>
      <c r="K177" s="49"/>
      <c r="L177" s="49"/>
      <c r="M177" s="49"/>
      <c r="N177" s="49"/>
      <c r="O177" s="49"/>
      <c r="P177" s="81">
        <f t="shared" si="161"/>
        <v>264700000</v>
      </c>
      <c r="Q177" s="81">
        <f t="shared" si="154"/>
        <v>252000000</v>
      </c>
      <c r="R177" s="81">
        <f t="shared" si="155"/>
        <v>12700000</v>
      </c>
      <c r="S177" s="342"/>
      <c r="T177" s="94"/>
    </row>
    <row r="178" spans="1:20" ht="18" customHeight="1" x14ac:dyDescent="0.35">
      <c r="A178" s="48" t="s">
        <v>82</v>
      </c>
      <c r="B178" s="53" t="s">
        <v>94</v>
      </c>
      <c r="C178" s="81">
        <f t="shared" si="160"/>
        <v>244700000</v>
      </c>
      <c r="D178" s="73">
        <v>233000000</v>
      </c>
      <c r="E178" s="73">
        <v>11700000</v>
      </c>
      <c r="F178" s="73"/>
      <c r="G178" s="73"/>
      <c r="H178" s="73"/>
      <c r="I178" s="73"/>
      <c r="J178" s="49"/>
      <c r="K178" s="49"/>
      <c r="L178" s="49"/>
      <c r="M178" s="49"/>
      <c r="N178" s="49"/>
      <c r="O178" s="49"/>
      <c r="P178" s="81">
        <f t="shared" si="161"/>
        <v>244700000</v>
      </c>
      <c r="Q178" s="81">
        <f t="shared" si="154"/>
        <v>233000000</v>
      </c>
      <c r="R178" s="81">
        <f t="shared" si="155"/>
        <v>11700000</v>
      </c>
      <c r="S178" s="343"/>
      <c r="T178" s="94"/>
    </row>
    <row r="179" spans="1:20" ht="79.5" customHeight="1" x14ac:dyDescent="0.35">
      <c r="A179" s="61">
        <v>5</v>
      </c>
      <c r="B179" s="74" t="s">
        <v>43</v>
      </c>
      <c r="C179" s="75">
        <f t="shared" ref="C179:O179" si="162">C180+C183</f>
        <v>285000000</v>
      </c>
      <c r="D179" s="75">
        <f t="shared" si="162"/>
        <v>274000000</v>
      </c>
      <c r="E179" s="75">
        <f t="shared" si="162"/>
        <v>11000000</v>
      </c>
      <c r="F179" s="75">
        <f t="shared" si="162"/>
        <v>170000000</v>
      </c>
      <c r="G179" s="75">
        <f t="shared" si="162"/>
        <v>165000000</v>
      </c>
      <c r="H179" s="75">
        <f t="shared" si="162"/>
        <v>5000000</v>
      </c>
      <c r="I179" s="75">
        <f t="shared" si="162"/>
        <v>170000000</v>
      </c>
      <c r="J179" s="75">
        <f t="shared" si="162"/>
        <v>0</v>
      </c>
      <c r="K179" s="75">
        <f t="shared" si="162"/>
        <v>0</v>
      </c>
      <c r="L179" s="75">
        <f t="shared" si="162"/>
        <v>0</v>
      </c>
      <c r="M179" s="75">
        <f t="shared" si="162"/>
        <v>170000000</v>
      </c>
      <c r="N179" s="75">
        <f t="shared" si="162"/>
        <v>165000000</v>
      </c>
      <c r="O179" s="75">
        <f t="shared" si="162"/>
        <v>5000000</v>
      </c>
      <c r="P179" s="75">
        <f t="shared" ref="P179:R179" si="163">P180+P183</f>
        <v>115000000</v>
      </c>
      <c r="Q179" s="75">
        <f t="shared" si="163"/>
        <v>109000000</v>
      </c>
      <c r="R179" s="75">
        <f t="shared" si="163"/>
        <v>6000000</v>
      </c>
      <c r="S179" s="54"/>
      <c r="T179" s="53"/>
    </row>
    <row r="180" spans="1:20" s="45" customFormat="1" ht="119.25" customHeight="1" x14ac:dyDescent="0.35">
      <c r="A180" s="46" t="s">
        <v>177</v>
      </c>
      <c r="B180" s="56" t="s">
        <v>167</v>
      </c>
      <c r="C180" s="82">
        <f>C181+C182</f>
        <v>215000000</v>
      </c>
      <c r="D180" s="82">
        <f t="shared" ref="D180:R180" si="164">D181+D182</f>
        <v>204000000</v>
      </c>
      <c r="E180" s="82">
        <f t="shared" si="164"/>
        <v>11000000</v>
      </c>
      <c r="F180" s="82">
        <f t="shared" si="164"/>
        <v>100000000</v>
      </c>
      <c r="G180" s="82">
        <f t="shared" si="164"/>
        <v>95000000</v>
      </c>
      <c r="H180" s="82">
        <f t="shared" si="164"/>
        <v>5000000</v>
      </c>
      <c r="I180" s="82">
        <f t="shared" si="164"/>
        <v>100000000</v>
      </c>
      <c r="J180" s="82">
        <f t="shared" si="164"/>
        <v>0</v>
      </c>
      <c r="K180" s="82">
        <f t="shared" si="164"/>
        <v>0</v>
      </c>
      <c r="L180" s="82">
        <f t="shared" si="164"/>
        <v>0</v>
      </c>
      <c r="M180" s="82">
        <f t="shared" si="164"/>
        <v>100000000</v>
      </c>
      <c r="N180" s="82">
        <f t="shared" si="164"/>
        <v>95000000</v>
      </c>
      <c r="O180" s="82">
        <f t="shared" si="164"/>
        <v>5000000</v>
      </c>
      <c r="P180" s="82">
        <f t="shared" si="164"/>
        <v>115000000</v>
      </c>
      <c r="Q180" s="82">
        <f t="shared" si="164"/>
        <v>109000000</v>
      </c>
      <c r="R180" s="82">
        <f t="shared" si="164"/>
        <v>6000000</v>
      </c>
      <c r="S180" s="55"/>
      <c r="T180" s="52"/>
    </row>
    <row r="181" spans="1:20" ht="27.75" customHeight="1" x14ac:dyDescent="0.35">
      <c r="A181" s="48" t="s">
        <v>82</v>
      </c>
      <c r="B181" s="76" t="s">
        <v>113</v>
      </c>
      <c r="C181" s="81">
        <f>SUM(D181:E181)</f>
        <v>100000000</v>
      </c>
      <c r="D181" s="81">
        <v>95000000</v>
      </c>
      <c r="E181" s="81">
        <v>5000000</v>
      </c>
      <c r="F181" s="81">
        <f>SUM(G181:H181)</f>
        <v>100000000</v>
      </c>
      <c r="G181" s="81">
        <f>D181</f>
        <v>95000000</v>
      </c>
      <c r="H181" s="81">
        <f>E181</f>
        <v>5000000</v>
      </c>
      <c r="I181" s="73">
        <f t="shared" ref="I181" si="165">J181+M181</f>
        <v>100000000</v>
      </c>
      <c r="J181" s="49"/>
      <c r="K181" s="49"/>
      <c r="L181" s="49"/>
      <c r="M181" s="73">
        <f t="shared" ref="M181" si="166">N181+O181</f>
        <v>100000000</v>
      </c>
      <c r="N181" s="73">
        <f t="shared" ref="N181" si="167">G181</f>
        <v>95000000</v>
      </c>
      <c r="O181" s="73">
        <f t="shared" ref="O181" si="168">H181</f>
        <v>5000000</v>
      </c>
      <c r="P181" s="81">
        <f t="shared" ref="P181:P182" si="169">SUM(Q181:R181)</f>
        <v>0</v>
      </c>
      <c r="Q181" s="81">
        <f>D181-G181</f>
        <v>0</v>
      </c>
      <c r="R181" s="81">
        <f>E181-H181</f>
        <v>0</v>
      </c>
      <c r="S181" s="341" t="s">
        <v>120</v>
      </c>
      <c r="T181" s="53" t="s">
        <v>134</v>
      </c>
    </row>
    <row r="182" spans="1:20" ht="24" customHeight="1" x14ac:dyDescent="0.35">
      <c r="A182" s="48" t="s">
        <v>82</v>
      </c>
      <c r="B182" s="76" t="s">
        <v>163</v>
      </c>
      <c r="C182" s="81">
        <f>SUM(D182:E182)</f>
        <v>115000000</v>
      </c>
      <c r="D182" s="81">
        <v>109000000</v>
      </c>
      <c r="E182" s="81">
        <v>6000000</v>
      </c>
      <c r="F182" s="81"/>
      <c r="G182" s="81"/>
      <c r="H182" s="81"/>
      <c r="I182" s="81"/>
      <c r="J182" s="81"/>
      <c r="K182" s="81"/>
      <c r="L182" s="81"/>
      <c r="M182" s="81"/>
      <c r="N182" s="81"/>
      <c r="O182" s="81"/>
      <c r="P182" s="81">
        <f t="shared" si="169"/>
        <v>115000000</v>
      </c>
      <c r="Q182" s="81">
        <f>D182-G182</f>
        <v>109000000</v>
      </c>
      <c r="R182" s="81">
        <f>E182-H182</f>
        <v>6000000</v>
      </c>
      <c r="S182" s="343"/>
      <c r="T182" s="53"/>
    </row>
    <row r="183" spans="1:20" s="45" customFormat="1" ht="69.75" customHeight="1" x14ac:dyDescent="0.35">
      <c r="A183" s="46" t="s">
        <v>186</v>
      </c>
      <c r="B183" s="56" t="s">
        <v>45</v>
      </c>
      <c r="C183" s="47">
        <f>C184</f>
        <v>70000000</v>
      </c>
      <c r="D183" s="47">
        <f t="shared" ref="D183:F183" si="170">D184</f>
        <v>70000000</v>
      </c>
      <c r="E183" s="47">
        <f t="shared" si="170"/>
        <v>0</v>
      </c>
      <c r="F183" s="47">
        <f t="shared" si="170"/>
        <v>70000000</v>
      </c>
      <c r="G183" s="47">
        <f t="shared" ref="G183:R183" si="171">G184</f>
        <v>70000000</v>
      </c>
      <c r="H183" s="47">
        <f t="shared" si="171"/>
        <v>0</v>
      </c>
      <c r="I183" s="47">
        <f t="shared" si="171"/>
        <v>70000000</v>
      </c>
      <c r="J183" s="47">
        <f t="shared" si="171"/>
        <v>0</v>
      </c>
      <c r="K183" s="47">
        <f t="shared" si="171"/>
        <v>0</v>
      </c>
      <c r="L183" s="47">
        <f t="shared" si="171"/>
        <v>0</v>
      </c>
      <c r="M183" s="47">
        <f t="shared" si="171"/>
        <v>70000000</v>
      </c>
      <c r="N183" s="47">
        <f t="shared" si="171"/>
        <v>70000000</v>
      </c>
      <c r="O183" s="47">
        <f t="shared" si="171"/>
        <v>0</v>
      </c>
      <c r="P183" s="47">
        <f t="shared" si="171"/>
        <v>0</v>
      </c>
      <c r="Q183" s="47">
        <f t="shared" si="171"/>
        <v>0</v>
      </c>
      <c r="R183" s="47">
        <f t="shared" si="171"/>
        <v>0</v>
      </c>
      <c r="S183" s="55"/>
      <c r="T183" s="52"/>
    </row>
    <row r="184" spans="1:20" ht="27.75" customHeight="1" x14ac:dyDescent="0.35">
      <c r="A184" s="48" t="s">
        <v>82</v>
      </c>
      <c r="B184" s="77" t="s">
        <v>96</v>
      </c>
      <c r="C184" s="73">
        <f>SUM(D184)</f>
        <v>70000000</v>
      </c>
      <c r="D184" s="73">
        <f>G184</f>
        <v>70000000</v>
      </c>
      <c r="E184" s="73"/>
      <c r="F184" s="73">
        <f>SUM(G184)</f>
        <v>70000000</v>
      </c>
      <c r="G184" s="73">
        <v>70000000</v>
      </c>
      <c r="H184" s="73"/>
      <c r="I184" s="73">
        <f t="shared" ref="I184" si="172">J184+M184</f>
        <v>70000000</v>
      </c>
      <c r="J184" s="49"/>
      <c r="K184" s="49"/>
      <c r="L184" s="49"/>
      <c r="M184" s="73">
        <f t="shared" ref="M184" si="173">N184+O184</f>
        <v>70000000</v>
      </c>
      <c r="N184" s="73">
        <f t="shared" ref="N184" si="174">G184</f>
        <v>70000000</v>
      </c>
      <c r="O184" s="73">
        <f t="shared" ref="O184" si="175">H184</f>
        <v>0</v>
      </c>
      <c r="P184" s="73">
        <f>Q184+R184</f>
        <v>0</v>
      </c>
      <c r="Q184" s="73">
        <f>D184-G184</f>
        <v>0</v>
      </c>
      <c r="R184" s="73"/>
      <c r="S184" s="54" t="s">
        <v>120</v>
      </c>
      <c r="T184" s="53" t="s">
        <v>71</v>
      </c>
    </row>
    <row r="185" spans="1:20" s="58" customFormat="1" ht="23.25" hidden="1" customHeight="1" x14ac:dyDescent="0.35">
      <c r="A185" s="84" t="s">
        <v>22</v>
      </c>
      <c r="B185" s="85" t="s">
        <v>138</v>
      </c>
      <c r="C185" s="85"/>
      <c r="D185" s="85"/>
      <c r="E185" s="85"/>
      <c r="F185" s="84"/>
      <c r="G185" s="84"/>
      <c r="H185" s="84"/>
      <c r="I185" s="84"/>
      <c r="J185" s="93">
        <f>J186+J189</f>
        <v>15103730060</v>
      </c>
      <c r="K185" s="93">
        <f t="shared" ref="K185:R185" si="176">K186+K189</f>
        <v>14932430060</v>
      </c>
      <c r="L185" s="93">
        <f t="shared" si="176"/>
        <v>171300000</v>
      </c>
      <c r="M185" s="93"/>
      <c r="N185" s="93"/>
      <c r="O185" s="93"/>
      <c r="P185" s="93">
        <f t="shared" si="176"/>
        <v>15103730060</v>
      </c>
      <c r="Q185" s="93">
        <f t="shared" si="176"/>
        <v>14932430060</v>
      </c>
      <c r="R185" s="93">
        <f t="shared" si="176"/>
        <v>171300000</v>
      </c>
      <c r="S185" s="86"/>
      <c r="T185" s="85"/>
    </row>
    <row r="186" spans="1:20" ht="28.5" hidden="1" customHeight="1" x14ac:dyDescent="0.35">
      <c r="A186" s="83" t="s">
        <v>34</v>
      </c>
      <c r="B186" s="69" t="s">
        <v>8</v>
      </c>
      <c r="C186" s="69"/>
      <c r="D186" s="69"/>
      <c r="E186" s="69"/>
      <c r="F186" s="69"/>
      <c r="G186" s="69"/>
      <c r="H186" s="69"/>
      <c r="I186" s="69"/>
      <c r="J186" s="92">
        <f>J187</f>
        <v>9817210060</v>
      </c>
      <c r="K186" s="92">
        <f t="shared" ref="K186:R186" si="177">K187</f>
        <v>9787210060</v>
      </c>
      <c r="L186" s="92">
        <f t="shared" si="177"/>
        <v>30000000</v>
      </c>
      <c r="M186" s="92"/>
      <c r="N186" s="92"/>
      <c r="O186" s="92"/>
      <c r="P186" s="92">
        <f t="shared" si="177"/>
        <v>9817210060</v>
      </c>
      <c r="Q186" s="92">
        <f t="shared" si="177"/>
        <v>9787210060</v>
      </c>
      <c r="R186" s="92">
        <f t="shared" si="177"/>
        <v>30000000</v>
      </c>
      <c r="S186" s="69"/>
      <c r="T186" s="69"/>
    </row>
    <row r="187" spans="1:20" ht="75.75" hidden="1" customHeight="1" x14ac:dyDescent="0.35">
      <c r="A187" s="63">
        <v>1</v>
      </c>
      <c r="B187" s="74" t="s">
        <v>106</v>
      </c>
      <c r="C187" s="87"/>
      <c r="D187" s="87"/>
      <c r="E187" s="87"/>
      <c r="F187" s="63"/>
      <c r="G187" s="63"/>
      <c r="H187" s="63"/>
      <c r="I187" s="63"/>
      <c r="J187" s="72">
        <f>J188</f>
        <v>9817210060</v>
      </c>
      <c r="K187" s="72">
        <f t="shared" ref="K187:R187" si="178">K188</f>
        <v>9787210060</v>
      </c>
      <c r="L187" s="72">
        <f t="shared" si="178"/>
        <v>30000000</v>
      </c>
      <c r="M187" s="72"/>
      <c r="N187" s="72"/>
      <c r="O187" s="72"/>
      <c r="P187" s="72">
        <f t="shared" si="178"/>
        <v>9817210060</v>
      </c>
      <c r="Q187" s="72">
        <f t="shared" si="178"/>
        <v>9787210060</v>
      </c>
      <c r="R187" s="72">
        <f t="shared" si="178"/>
        <v>30000000</v>
      </c>
      <c r="S187" s="88"/>
      <c r="T187" s="87"/>
    </row>
    <row r="188" spans="1:20" ht="60" hidden="1" customHeight="1" x14ac:dyDescent="0.35">
      <c r="A188" s="63"/>
      <c r="B188" s="76" t="s">
        <v>107</v>
      </c>
      <c r="C188" s="87"/>
      <c r="D188" s="87"/>
      <c r="E188" s="87"/>
      <c r="F188" s="63"/>
      <c r="G188" s="63"/>
      <c r="H188" s="63"/>
      <c r="I188" s="63"/>
      <c r="J188" s="49">
        <f>K188+L188</f>
        <v>9817210060</v>
      </c>
      <c r="K188" s="49">
        <f>G69-K69</f>
        <v>9787210060</v>
      </c>
      <c r="L188" s="49">
        <f>H69-L69</f>
        <v>30000000</v>
      </c>
      <c r="M188" s="49"/>
      <c r="N188" s="49"/>
      <c r="O188" s="49"/>
      <c r="P188" s="49">
        <f>C188-F188+J188</f>
        <v>9817210060</v>
      </c>
      <c r="Q188" s="49">
        <f>D188-G188+K188</f>
        <v>9787210060</v>
      </c>
      <c r="R188" s="49">
        <f>E188-H188+L188</f>
        <v>30000000</v>
      </c>
      <c r="S188" s="88"/>
      <c r="T188" s="53" t="s">
        <v>122</v>
      </c>
    </row>
    <row r="189" spans="1:20" ht="24" hidden="1" customHeight="1" x14ac:dyDescent="0.35">
      <c r="A189" s="83" t="s">
        <v>72</v>
      </c>
      <c r="B189" s="69" t="s">
        <v>23</v>
      </c>
      <c r="C189" s="69"/>
      <c r="D189" s="69"/>
      <c r="E189" s="69"/>
      <c r="F189" s="69"/>
      <c r="G189" s="69"/>
      <c r="H189" s="69"/>
      <c r="I189" s="69"/>
      <c r="J189" s="92">
        <f>J190</f>
        <v>5286520000</v>
      </c>
      <c r="K189" s="92">
        <f t="shared" ref="K189:R189" si="179">K190</f>
        <v>5145220000</v>
      </c>
      <c r="L189" s="92">
        <f t="shared" si="179"/>
        <v>141300000</v>
      </c>
      <c r="M189" s="92"/>
      <c r="N189" s="92"/>
      <c r="O189" s="92"/>
      <c r="P189" s="92">
        <f t="shared" si="179"/>
        <v>5286520000</v>
      </c>
      <c r="Q189" s="92">
        <f t="shared" si="179"/>
        <v>5145220000</v>
      </c>
      <c r="R189" s="92">
        <f t="shared" si="179"/>
        <v>141300000</v>
      </c>
      <c r="S189" s="69"/>
      <c r="T189" s="69"/>
    </row>
    <row r="190" spans="1:20" ht="81.75" hidden="1" customHeight="1" x14ac:dyDescent="0.35">
      <c r="A190" s="63">
        <v>1</v>
      </c>
      <c r="B190" s="74" t="s">
        <v>106</v>
      </c>
      <c r="C190" s="87"/>
      <c r="D190" s="87"/>
      <c r="E190" s="87"/>
      <c r="F190" s="63"/>
      <c r="G190" s="63"/>
      <c r="H190" s="63"/>
      <c r="I190" s="63"/>
      <c r="J190" s="72">
        <f>J191</f>
        <v>5286520000</v>
      </c>
      <c r="K190" s="72">
        <f t="shared" ref="K190" si="180">K191</f>
        <v>5145220000</v>
      </c>
      <c r="L190" s="72">
        <f t="shared" ref="L190" si="181">L191</f>
        <v>141300000</v>
      </c>
      <c r="M190" s="72"/>
      <c r="N190" s="72"/>
      <c r="O190" s="72"/>
      <c r="P190" s="72">
        <f t="shared" ref="P190" si="182">P191</f>
        <v>5286520000</v>
      </c>
      <c r="Q190" s="72">
        <f t="shared" ref="Q190" si="183">Q191</f>
        <v>5145220000</v>
      </c>
      <c r="R190" s="72">
        <f t="shared" ref="R190" si="184">R191</f>
        <v>141300000</v>
      </c>
      <c r="S190" s="88"/>
      <c r="T190" s="87"/>
    </row>
    <row r="191" spans="1:20" ht="63" hidden="1" customHeight="1" x14ac:dyDescent="0.35">
      <c r="A191" s="63"/>
      <c r="B191" s="76" t="s">
        <v>107</v>
      </c>
      <c r="C191" s="87"/>
      <c r="D191" s="87"/>
      <c r="E191" s="87"/>
      <c r="F191" s="63"/>
      <c r="G191" s="63"/>
      <c r="H191" s="63"/>
      <c r="I191" s="63"/>
      <c r="J191" s="49">
        <f>K191+L191</f>
        <v>5286520000</v>
      </c>
      <c r="K191" s="49">
        <f>G126</f>
        <v>5145220000</v>
      </c>
      <c r="L191" s="49">
        <f>H126</f>
        <v>141300000</v>
      </c>
      <c r="M191" s="49"/>
      <c r="N191" s="49"/>
      <c r="O191" s="49"/>
      <c r="P191" s="49">
        <f>C191-F191+J191</f>
        <v>5286520000</v>
      </c>
      <c r="Q191" s="49">
        <f>D191-G191+K191</f>
        <v>5145220000</v>
      </c>
      <c r="R191" s="49">
        <f>E191-H191+L191</f>
        <v>141300000</v>
      </c>
      <c r="S191" s="88"/>
      <c r="T191" s="53" t="s">
        <v>122</v>
      </c>
    </row>
  </sheetData>
  <mergeCells count="43">
    <mergeCell ref="T149:T153"/>
    <mergeCell ref="T168:T175"/>
    <mergeCell ref="T94:T100"/>
    <mergeCell ref="T129:T134"/>
    <mergeCell ref="S129:S134"/>
    <mergeCell ref="S95:S100"/>
    <mergeCell ref="S137:S146"/>
    <mergeCell ref="S149:S158"/>
    <mergeCell ref="S161:S166"/>
    <mergeCell ref="S168:S178"/>
    <mergeCell ref="S106:S107"/>
    <mergeCell ref="S111:S112"/>
    <mergeCell ref="J7:L7"/>
    <mergeCell ref="M7:O7"/>
    <mergeCell ref="F7:H7"/>
    <mergeCell ref="S181:S182"/>
    <mergeCell ref="S35:S44"/>
    <mergeCell ref="S72:S77"/>
    <mergeCell ref="S57:S64"/>
    <mergeCell ref="S89:S90"/>
    <mergeCell ref="T89:T90"/>
    <mergeCell ref="S18:S19"/>
    <mergeCell ref="T57:T64"/>
    <mergeCell ref="T18:T19"/>
    <mergeCell ref="T72:T77"/>
    <mergeCell ref="T80:T86"/>
    <mergeCell ref="S80:S86"/>
    <mergeCell ref="A2:T2"/>
    <mergeCell ref="A3:T3"/>
    <mergeCell ref="T5:T8"/>
    <mergeCell ref="S5:S8"/>
    <mergeCell ref="A5:A8"/>
    <mergeCell ref="B5:B8"/>
    <mergeCell ref="P5:R5"/>
    <mergeCell ref="P6:P8"/>
    <mergeCell ref="Q6:R6"/>
    <mergeCell ref="C5:E5"/>
    <mergeCell ref="C6:C8"/>
    <mergeCell ref="D6:E6"/>
    <mergeCell ref="F6:H6"/>
    <mergeCell ref="F5:O5"/>
    <mergeCell ref="I6:O6"/>
    <mergeCell ref="I7:I8"/>
  </mergeCells>
  <pageMargins left="0.28999999999999998" right="0.118110236220472" top="0.41" bottom="0.43" header="0.31496062992126" footer="0.2"/>
  <pageSetup paperSize="9" scale="74" firstPageNumber="20" fitToHeight="0" orientation="landscape" useFirstPageNumber="1" r:id="rId1"/>
  <headerFooter>
    <oddFooter>&amp;C&amp;P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A2:S118"/>
  <sheetViews>
    <sheetView workbookViewId="0">
      <selection activeCell="D12" sqref="D12"/>
    </sheetView>
  </sheetViews>
  <sheetFormatPr defaultColWidth="9" defaultRowHeight="15.5" x14ac:dyDescent="0.35"/>
  <cols>
    <col min="1" max="1" width="5.75" style="1" customWidth="1"/>
    <col min="2" max="2" width="28.58203125" style="1" customWidth="1"/>
    <col min="3" max="4" width="10.25" style="1" bestFit="1" customWidth="1"/>
    <col min="5" max="5" width="9.5" style="1" bestFit="1" customWidth="1"/>
    <col min="6" max="7" width="10.25" style="1" bestFit="1" customWidth="1"/>
    <col min="8" max="8" width="9.5" style="1" bestFit="1" customWidth="1"/>
    <col min="9" max="10" width="10.25" style="1" bestFit="1" customWidth="1"/>
    <col min="11" max="11" width="9.5" style="1" bestFit="1" customWidth="1"/>
    <col min="12" max="13" width="10.25" style="1" bestFit="1" customWidth="1"/>
    <col min="14" max="14" width="9.5" style="1" bestFit="1" customWidth="1"/>
    <col min="15" max="15" width="5.5" style="1" customWidth="1"/>
    <col min="16" max="16384" width="9" style="1"/>
  </cols>
  <sheetData>
    <row r="2" spans="1:19" ht="43.5" customHeight="1" x14ac:dyDescent="0.35">
      <c r="A2" s="349" t="s">
        <v>266</v>
      </c>
      <c r="B2" s="349"/>
      <c r="C2" s="349"/>
      <c r="D2" s="349"/>
      <c r="E2" s="349"/>
      <c r="F2" s="349"/>
      <c r="G2" s="349"/>
      <c r="H2" s="349"/>
      <c r="I2" s="349"/>
      <c r="J2" s="349"/>
      <c r="K2" s="349"/>
      <c r="L2" s="349"/>
      <c r="M2" s="349"/>
      <c r="N2" s="349"/>
      <c r="O2" s="349"/>
      <c r="P2" s="209"/>
      <c r="Q2" s="209"/>
      <c r="R2" s="209"/>
      <c r="S2" s="209"/>
    </row>
    <row r="4" spans="1:19" x14ac:dyDescent="0.35">
      <c r="M4" s="355" t="s">
        <v>172</v>
      </c>
      <c r="N4" s="355"/>
      <c r="O4" s="355"/>
    </row>
    <row r="5" spans="1:19" s="5" customFormat="1" ht="36.75" customHeight="1" x14ac:dyDescent="0.35">
      <c r="A5" s="354" t="s">
        <v>0</v>
      </c>
      <c r="B5" s="354" t="s">
        <v>235</v>
      </c>
      <c r="C5" s="356" t="s">
        <v>271</v>
      </c>
      <c r="D5" s="356"/>
      <c r="E5" s="356"/>
      <c r="F5" s="354" t="s">
        <v>267</v>
      </c>
      <c r="G5" s="354"/>
      <c r="H5" s="354"/>
      <c r="I5" s="354"/>
      <c r="J5" s="354"/>
      <c r="K5" s="354"/>
      <c r="L5" s="354" t="s">
        <v>269</v>
      </c>
      <c r="M5" s="354"/>
      <c r="N5" s="354"/>
      <c r="O5" s="354" t="s">
        <v>171</v>
      </c>
    </row>
    <row r="6" spans="1:19" s="5" customFormat="1" ht="22.5" customHeight="1" x14ac:dyDescent="0.35">
      <c r="A6" s="354"/>
      <c r="B6" s="354"/>
      <c r="C6" s="354" t="s">
        <v>259</v>
      </c>
      <c r="D6" s="354" t="s">
        <v>11</v>
      </c>
      <c r="E6" s="354" t="s">
        <v>12</v>
      </c>
      <c r="F6" s="329" t="s">
        <v>264</v>
      </c>
      <c r="G6" s="329"/>
      <c r="H6" s="329"/>
      <c r="I6" s="329" t="s">
        <v>268</v>
      </c>
      <c r="J6" s="329"/>
      <c r="K6" s="329"/>
      <c r="L6" s="354" t="s">
        <v>259</v>
      </c>
      <c r="M6" s="354" t="s">
        <v>11</v>
      </c>
      <c r="N6" s="354" t="s">
        <v>12</v>
      </c>
      <c r="O6" s="354"/>
    </row>
    <row r="7" spans="1:19" s="5" customFormat="1" ht="22.5" customHeight="1" x14ac:dyDescent="0.35">
      <c r="A7" s="354"/>
      <c r="B7" s="354"/>
      <c r="C7" s="354"/>
      <c r="D7" s="354"/>
      <c r="E7" s="354"/>
      <c r="F7" s="61" t="s">
        <v>9</v>
      </c>
      <c r="G7" s="61" t="s">
        <v>11</v>
      </c>
      <c r="H7" s="61" t="s">
        <v>12</v>
      </c>
      <c r="I7" s="61" t="s">
        <v>9</v>
      </c>
      <c r="J7" s="61" t="s">
        <v>11</v>
      </c>
      <c r="K7" s="61" t="s">
        <v>12</v>
      </c>
      <c r="L7" s="354"/>
      <c r="M7" s="354"/>
      <c r="N7" s="354"/>
      <c r="O7" s="354"/>
    </row>
    <row r="8" spans="1:19" s="232" customFormat="1" ht="18.75" customHeight="1" x14ac:dyDescent="0.35">
      <c r="A8" s="231">
        <v>1</v>
      </c>
      <c r="B8" s="231">
        <v>2</v>
      </c>
      <c r="C8" s="231">
        <v>3</v>
      </c>
      <c r="D8" s="231">
        <v>4</v>
      </c>
      <c r="E8" s="231">
        <v>5</v>
      </c>
      <c r="F8" s="231">
        <v>6</v>
      </c>
      <c r="G8" s="231">
        <v>7</v>
      </c>
      <c r="H8" s="231">
        <v>8</v>
      </c>
      <c r="I8" s="231">
        <v>9</v>
      </c>
      <c r="J8" s="231">
        <v>10</v>
      </c>
      <c r="K8" s="231">
        <v>11</v>
      </c>
      <c r="L8" s="231">
        <v>12</v>
      </c>
      <c r="M8" s="231">
        <v>13</v>
      </c>
      <c r="N8" s="231">
        <v>14</v>
      </c>
      <c r="O8" s="231">
        <v>15</v>
      </c>
    </row>
    <row r="9" spans="1:19" s="237" customFormat="1" ht="20.25" customHeight="1" x14ac:dyDescent="0.35">
      <c r="A9" s="236"/>
      <c r="B9" s="238" t="s">
        <v>270</v>
      </c>
      <c r="C9" s="235">
        <f>C10+C56+C59</f>
        <v>34937541893</v>
      </c>
      <c r="D9" s="235">
        <f t="shared" ref="D9:N9" si="0">D10+D56+D59</f>
        <v>33469582893</v>
      </c>
      <c r="E9" s="235">
        <f t="shared" si="0"/>
        <v>1467959000</v>
      </c>
      <c r="F9" s="235">
        <f t="shared" si="0"/>
        <v>34937541893</v>
      </c>
      <c r="G9" s="235">
        <f t="shared" si="0"/>
        <v>33469582893</v>
      </c>
      <c r="H9" s="235">
        <f t="shared" si="0"/>
        <v>1467959000</v>
      </c>
      <c r="I9" s="235">
        <f t="shared" si="0"/>
        <v>34937541893</v>
      </c>
      <c r="J9" s="235">
        <f t="shared" si="0"/>
        <v>33469582893</v>
      </c>
      <c r="K9" s="235">
        <f t="shared" si="0"/>
        <v>1467959000</v>
      </c>
      <c r="L9" s="235">
        <f t="shared" si="0"/>
        <v>34937541893</v>
      </c>
      <c r="M9" s="235">
        <f t="shared" si="0"/>
        <v>33469582893</v>
      </c>
      <c r="N9" s="235">
        <f t="shared" si="0"/>
        <v>1467959000</v>
      </c>
      <c r="O9" s="236"/>
    </row>
    <row r="10" spans="1:19" s="210" customFormat="1" ht="23" x14ac:dyDescent="0.35">
      <c r="A10" s="211" t="s">
        <v>34</v>
      </c>
      <c r="B10" s="212" t="s">
        <v>8</v>
      </c>
      <c r="C10" s="213">
        <f>C11+C19+C28+C34+C42+C45+C54</f>
        <v>13485319893</v>
      </c>
      <c r="D10" s="213">
        <f t="shared" ref="D10:N10" si="1">D11+D19+D28+D34+D42+D45+D54</f>
        <v>13424819893</v>
      </c>
      <c r="E10" s="213">
        <f t="shared" si="1"/>
        <v>60500000</v>
      </c>
      <c r="F10" s="213">
        <f>F11+F19+F28+F34+F42+F45+F54</f>
        <v>13485319893</v>
      </c>
      <c r="G10" s="213">
        <f t="shared" ref="G10" si="2">G11+G19+G28+G34+G42+G45+G54</f>
        <v>13424819893</v>
      </c>
      <c r="H10" s="213">
        <f t="shared" ref="H10" si="3">H11+H19+H28+H34+H42+H45+H54</f>
        <v>60500000</v>
      </c>
      <c r="I10" s="213">
        <f t="shared" si="1"/>
        <v>13485319893</v>
      </c>
      <c r="J10" s="213">
        <f t="shared" si="1"/>
        <v>13424819893</v>
      </c>
      <c r="K10" s="213">
        <f t="shared" si="1"/>
        <v>60500000</v>
      </c>
      <c r="L10" s="213">
        <f t="shared" si="1"/>
        <v>13485319893</v>
      </c>
      <c r="M10" s="213">
        <f t="shared" si="1"/>
        <v>13424819893</v>
      </c>
      <c r="N10" s="213">
        <f t="shared" si="1"/>
        <v>60500000</v>
      </c>
      <c r="O10" s="213"/>
    </row>
    <row r="11" spans="1:19" s="210" customFormat="1" ht="23" x14ac:dyDescent="0.35">
      <c r="A11" s="214">
        <v>1</v>
      </c>
      <c r="B11" s="215" t="s">
        <v>35</v>
      </c>
      <c r="C11" s="216">
        <f>C12</f>
        <v>1885334127</v>
      </c>
      <c r="D11" s="216">
        <f t="shared" ref="D11:H11" si="4">D12</f>
        <v>1854834127</v>
      </c>
      <c r="E11" s="216">
        <f t="shared" si="4"/>
        <v>30500000</v>
      </c>
      <c r="F11" s="216">
        <f t="shared" si="4"/>
        <v>1885334127</v>
      </c>
      <c r="G11" s="216">
        <f t="shared" si="4"/>
        <v>1854834127</v>
      </c>
      <c r="H11" s="216">
        <f t="shared" si="4"/>
        <v>30500000</v>
      </c>
      <c r="I11" s="233"/>
      <c r="J11" s="233"/>
      <c r="K11" s="233"/>
      <c r="L11" s="233"/>
      <c r="M11" s="233"/>
      <c r="N11" s="233"/>
      <c r="O11" s="233"/>
    </row>
    <row r="12" spans="1:19" s="210" customFormat="1" ht="39" customHeight="1" x14ac:dyDescent="0.35">
      <c r="A12" s="217" t="s">
        <v>37</v>
      </c>
      <c r="B12" s="218" t="s">
        <v>36</v>
      </c>
      <c r="C12" s="219">
        <f>SUM(C13:C18)</f>
        <v>1885334127</v>
      </c>
      <c r="D12" s="219">
        <f t="shared" ref="D12:E12" si="5">SUM(D13:D18)</f>
        <v>1854834127</v>
      </c>
      <c r="E12" s="219">
        <f t="shared" si="5"/>
        <v>30500000</v>
      </c>
      <c r="F12" s="219">
        <f>SUM(F13:F18)</f>
        <v>1885334127</v>
      </c>
      <c r="G12" s="219">
        <f t="shared" ref="G12" si="6">SUM(G13:G18)</f>
        <v>1854834127</v>
      </c>
      <c r="H12" s="219">
        <f t="shared" ref="H12" si="7">SUM(H13:H18)</f>
        <v>30500000</v>
      </c>
      <c r="I12" s="233"/>
      <c r="J12" s="233"/>
      <c r="K12" s="233"/>
      <c r="L12" s="233"/>
      <c r="M12" s="233"/>
      <c r="N12" s="233"/>
      <c r="O12" s="233"/>
    </row>
    <row r="13" spans="1:19" s="210" customFormat="1" ht="11.5" hidden="1" x14ac:dyDescent="0.35">
      <c r="A13" s="217" t="s">
        <v>82</v>
      </c>
      <c r="B13" s="218" t="s">
        <v>87</v>
      </c>
      <c r="C13" s="219">
        <v>1464700272</v>
      </c>
      <c r="D13" s="219">
        <v>1464700272</v>
      </c>
      <c r="E13" s="219">
        <v>0</v>
      </c>
      <c r="F13" s="219">
        <v>1464700272</v>
      </c>
      <c r="G13" s="219">
        <v>1464700272</v>
      </c>
      <c r="H13" s="219">
        <v>0</v>
      </c>
      <c r="I13" s="233"/>
      <c r="J13" s="233"/>
      <c r="K13" s="233"/>
      <c r="L13" s="233"/>
      <c r="M13" s="233"/>
      <c r="N13" s="233"/>
      <c r="O13" s="233"/>
    </row>
    <row r="14" spans="1:19" s="210" customFormat="1" ht="11.5" hidden="1" x14ac:dyDescent="0.35">
      <c r="A14" s="217" t="s">
        <v>82</v>
      </c>
      <c r="B14" s="218" t="s">
        <v>88</v>
      </c>
      <c r="C14" s="219"/>
      <c r="D14" s="219"/>
      <c r="E14" s="219"/>
      <c r="F14" s="219"/>
      <c r="G14" s="219"/>
      <c r="H14" s="219"/>
      <c r="I14" s="233"/>
      <c r="J14" s="233"/>
      <c r="K14" s="233"/>
      <c r="L14" s="233"/>
      <c r="M14" s="233"/>
      <c r="N14" s="233"/>
      <c r="O14" s="233"/>
    </row>
    <row r="15" spans="1:19" s="210" customFormat="1" ht="11.5" hidden="1" x14ac:dyDescent="0.35">
      <c r="A15" s="217" t="s">
        <v>82</v>
      </c>
      <c r="B15" s="218" t="s">
        <v>89</v>
      </c>
      <c r="C15" s="219"/>
      <c r="D15" s="219"/>
      <c r="E15" s="219"/>
      <c r="F15" s="219"/>
      <c r="G15" s="219"/>
      <c r="H15" s="219"/>
      <c r="I15" s="233"/>
      <c r="J15" s="233"/>
      <c r="K15" s="233"/>
      <c r="L15" s="233"/>
      <c r="M15" s="233"/>
      <c r="N15" s="233"/>
      <c r="O15" s="233"/>
    </row>
    <row r="16" spans="1:19" s="210" customFormat="1" ht="11.5" hidden="1" x14ac:dyDescent="0.35">
      <c r="A16" s="217" t="s">
        <v>82</v>
      </c>
      <c r="B16" s="218" t="s">
        <v>94</v>
      </c>
      <c r="C16" s="219"/>
      <c r="D16" s="219"/>
      <c r="E16" s="219"/>
      <c r="F16" s="219"/>
      <c r="G16" s="219"/>
      <c r="H16" s="219"/>
      <c r="I16" s="233"/>
      <c r="J16" s="233"/>
      <c r="K16" s="233"/>
      <c r="L16" s="233"/>
      <c r="M16" s="233"/>
      <c r="N16" s="233"/>
      <c r="O16" s="233"/>
    </row>
    <row r="17" spans="1:15" s="210" customFormat="1" ht="11.5" hidden="1" x14ac:dyDescent="0.35">
      <c r="A17" s="217" t="s">
        <v>82</v>
      </c>
      <c r="B17" s="218" t="s">
        <v>173</v>
      </c>
      <c r="C17" s="219"/>
      <c r="D17" s="219"/>
      <c r="E17" s="219"/>
      <c r="F17" s="219"/>
      <c r="G17" s="219"/>
      <c r="H17" s="219"/>
      <c r="I17" s="233"/>
      <c r="J17" s="233"/>
      <c r="K17" s="233"/>
      <c r="L17" s="233"/>
      <c r="M17" s="233"/>
      <c r="N17" s="233"/>
      <c r="O17" s="233"/>
    </row>
    <row r="18" spans="1:15" s="210" customFormat="1" ht="11.5" hidden="1" x14ac:dyDescent="0.35">
      <c r="A18" s="217" t="s">
        <v>82</v>
      </c>
      <c r="B18" s="218" t="s">
        <v>99</v>
      </c>
      <c r="C18" s="220">
        <v>420633855</v>
      </c>
      <c r="D18" s="219">
        <v>390133855</v>
      </c>
      <c r="E18" s="219">
        <v>30500000</v>
      </c>
      <c r="F18" s="220">
        <v>420633855</v>
      </c>
      <c r="G18" s="219">
        <v>390133855</v>
      </c>
      <c r="H18" s="219">
        <v>30500000</v>
      </c>
      <c r="I18" s="233"/>
      <c r="J18" s="233"/>
      <c r="K18" s="233"/>
      <c r="L18" s="233"/>
      <c r="M18" s="233"/>
      <c r="N18" s="233"/>
      <c r="O18" s="233"/>
    </row>
    <row r="19" spans="1:15" s="210" customFormat="1" ht="46" x14ac:dyDescent="0.35">
      <c r="A19" s="214">
        <v>2</v>
      </c>
      <c r="B19" s="221" t="s">
        <v>47</v>
      </c>
      <c r="C19" s="216">
        <f>C20</f>
        <v>4647940199</v>
      </c>
      <c r="D19" s="216">
        <f t="shared" ref="D19:H19" si="8">D20</f>
        <v>4647940199</v>
      </c>
      <c r="E19" s="216">
        <f t="shared" si="8"/>
        <v>0</v>
      </c>
      <c r="F19" s="216">
        <f t="shared" si="8"/>
        <v>4647940199</v>
      </c>
      <c r="G19" s="216">
        <f t="shared" si="8"/>
        <v>4647940199</v>
      </c>
      <c r="H19" s="216">
        <f t="shared" si="8"/>
        <v>0</v>
      </c>
      <c r="I19" s="233"/>
      <c r="J19" s="233"/>
      <c r="K19" s="233"/>
      <c r="L19" s="233"/>
      <c r="M19" s="233"/>
      <c r="N19" s="233"/>
      <c r="O19" s="233"/>
    </row>
    <row r="20" spans="1:15" s="210" customFormat="1" ht="34.5" x14ac:dyDescent="0.35">
      <c r="A20" s="217" t="s">
        <v>37</v>
      </c>
      <c r="B20" s="222" t="s">
        <v>38</v>
      </c>
      <c r="C20" s="223">
        <f>SUM(C21:C27)</f>
        <v>4647940199</v>
      </c>
      <c r="D20" s="223">
        <f t="shared" ref="D20:E20" si="9">SUM(D21:D27)</f>
        <v>4647940199</v>
      </c>
      <c r="E20" s="223">
        <f t="shared" si="9"/>
        <v>0</v>
      </c>
      <c r="F20" s="223">
        <f>SUM(F21:F27)</f>
        <v>4647940199</v>
      </c>
      <c r="G20" s="223">
        <f t="shared" ref="G20" si="10">SUM(G21:G27)</f>
        <v>4647940199</v>
      </c>
      <c r="H20" s="223">
        <f t="shared" ref="H20" si="11">SUM(H21:H27)</f>
        <v>0</v>
      </c>
      <c r="I20" s="233"/>
      <c r="J20" s="233"/>
      <c r="K20" s="233"/>
      <c r="L20" s="233"/>
      <c r="M20" s="233"/>
      <c r="N20" s="233"/>
      <c r="O20" s="233"/>
    </row>
    <row r="21" spans="1:15" s="210" customFormat="1" ht="11.5" hidden="1" x14ac:dyDescent="0.35">
      <c r="A21" s="217" t="s">
        <v>82</v>
      </c>
      <c r="B21" s="222" t="s">
        <v>86</v>
      </c>
      <c r="C21" s="223">
        <v>606185000</v>
      </c>
      <c r="D21" s="223">
        <v>606185000</v>
      </c>
      <c r="E21" s="223"/>
      <c r="F21" s="223">
        <v>606185000</v>
      </c>
      <c r="G21" s="223">
        <v>606185000</v>
      </c>
      <c r="H21" s="223"/>
      <c r="I21" s="233"/>
      <c r="J21" s="233"/>
      <c r="K21" s="233"/>
      <c r="L21" s="233"/>
      <c r="M21" s="233"/>
      <c r="N21" s="233"/>
      <c r="O21" s="233"/>
    </row>
    <row r="22" spans="1:15" s="210" customFormat="1" ht="11.5" hidden="1" x14ac:dyDescent="0.35">
      <c r="A22" s="217" t="s">
        <v>82</v>
      </c>
      <c r="B22" s="218" t="s">
        <v>88</v>
      </c>
      <c r="C22" s="223">
        <v>481991000</v>
      </c>
      <c r="D22" s="223">
        <v>481991000</v>
      </c>
      <c r="E22" s="223"/>
      <c r="F22" s="223">
        <v>481991000</v>
      </c>
      <c r="G22" s="223">
        <v>481991000</v>
      </c>
      <c r="H22" s="223"/>
      <c r="I22" s="233"/>
      <c r="J22" s="233"/>
      <c r="K22" s="233"/>
      <c r="L22" s="233"/>
      <c r="M22" s="233"/>
      <c r="N22" s="233"/>
      <c r="O22" s="233"/>
    </row>
    <row r="23" spans="1:15" s="210" customFormat="1" ht="11.5" hidden="1" x14ac:dyDescent="0.35">
      <c r="A23" s="217" t="s">
        <v>82</v>
      </c>
      <c r="B23" s="218" t="s">
        <v>94</v>
      </c>
      <c r="C23" s="223">
        <v>388008471</v>
      </c>
      <c r="D23" s="223">
        <v>388008471</v>
      </c>
      <c r="E23" s="223"/>
      <c r="F23" s="223">
        <v>388008471</v>
      </c>
      <c r="G23" s="223">
        <v>388008471</v>
      </c>
      <c r="H23" s="223"/>
      <c r="I23" s="233"/>
      <c r="J23" s="233"/>
      <c r="K23" s="233"/>
      <c r="L23" s="233"/>
      <c r="M23" s="233"/>
      <c r="N23" s="233"/>
      <c r="O23" s="233"/>
    </row>
    <row r="24" spans="1:15" s="210" customFormat="1" ht="11.5" hidden="1" x14ac:dyDescent="0.35">
      <c r="A24" s="217" t="s">
        <v>82</v>
      </c>
      <c r="B24" s="218" t="s">
        <v>87</v>
      </c>
      <c r="C24" s="223"/>
      <c r="D24" s="223"/>
      <c r="E24" s="223"/>
      <c r="F24" s="223"/>
      <c r="G24" s="223"/>
      <c r="H24" s="223"/>
      <c r="I24" s="233"/>
      <c r="J24" s="233"/>
      <c r="K24" s="233"/>
      <c r="L24" s="233"/>
      <c r="M24" s="233"/>
      <c r="N24" s="233"/>
      <c r="O24" s="233"/>
    </row>
    <row r="25" spans="1:15" s="210" customFormat="1" ht="11.5" hidden="1" x14ac:dyDescent="0.35">
      <c r="A25" s="217" t="s">
        <v>82</v>
      </c>
      <c r="B25" s="218" t="s">
        <v>90</v>
      </c>
      <c r="C25" s="223"/>
      <c r="D25" s="223"/>
      <c r="E25" s="223"/>
      <c r="F25" s="223"/>
      <c r="G25" s="223"/>
      <c r="H25" s="223"/>
      <c r="I25" s="233"/>
      <c r="J25" s="233"/>
      <c r="K25" s="233"/>
      <c r="L25" s="233"/>
      <c r="M25" s="233"/>
      <c r="N25" s="233"/>
      <c r="O25" s="233"/>
    </row>
    <row r="26" spans="1:15" s="210" customFormat="1" ht="11.5" hidden="1" x14ac:dyDescent="0.35">
      <c r="A26" s="217" t="s">
        <v>82</v>
      </c>
      <c r="B26" s="218" t="s">
        <v>91</v>
      </c>
      <c r="C26" s="223"/>
      <c r="D26" s="223"/>
      <c r="E26" s="223"/>
      <c r="F26" s="223"/>
      <c r="G26" s="223"/>
      <c r="H26" s="223"/>
      <c r="I26" s="233"/>
      <c r="J26" s="233"/>
      <c r="K26" s="233"/>
      <c r="L26" s="233"/>
      <c r="M26" s="233"/>
      <c r="N26" s="233"/>
      <c r="O26" s="233"/>
    </row>
    <row r="27" spans="1:15" s="210" customFormat="1" ht="11.5" hidden="1" x14ac:dyDescent="0.35">
      <c r="A27" s="217" t="s">
        <v>82</v>
      </c>
      <c r="B27" s="218" t="s">
        <v>99</v>
      </c>
      <c r="C27" s="223">
        <v>3171755728</v>
      </c>
      <c r="D27" s="223">
        <v>3171755728</v>
      </c>
      <c r="E27" s="223"/>
      <c r="F27" s="223">
        <v>3171755728</v>
      </c>
      <c r="G27" s="223">
        <v>3171755728</v>
      </c>
      <c r="H27" s="223"/>
      <c r="I27" s="233"/>
      <c r="J27" s="233"/>
      <c r="K27" s="233"/>
      <c r="L27" s="233"/>
      <c r="M27" s="233"/>
      <c r="N27" s="233"/>
      <c r="O27" s="233"/>
    </row>
    <row r="28" spans="1:15" s="210" customFormat="1" ht="23" x14ac:dyDescent="0.35">
      <c r="A28" s="214">
        <v>3</v>
      </c>
      <c r="B28" s="215" t="s">
        <v>39</v>
      </c>
      <c r="C28" s="224">
        <v>5838447591</v>
      </c>
      <c r="D28" s="224">
        <v>5838447591</v>
      </c>
      <c r="E28" s="224">
        <v>0</v>
      </c>
      <c r="F28" s="224">
        <v>5838447591</v>
      </c>
      <c r="G28" s="224">
        <v>5838447591</v>
      </c>
      <c r="H28" s="224">
        <v>0</v>
      </c>
      <c r="I28" s="233"/>
      <c r="J28" s="233"/>
      <c r="K28" s="233"/>
      <c r="L28" s="233"/>
      <c r="M28" s="233"/>
      <c r="N28" s="233"/>
      <c r="O28" s="233"/>
    </row>
    <row r="29" spans="1:15" s="210" customFormat="1" ht="34.5" x14ac:dyDescent="0.35">
      <c r="A29" s="217" t="s">
        <v>37</v>
      </c>
      <c r="B29" s="225" t="s">
        <v>40</v>
      </c>
      <c r="C29" s="219">
        <v>3607501391</v>
      </c>
      <c r="D29" s="219">
        <v>3607501391</v>
      </c>
      <c r="E29" s="219">
        <v>0</v>
      </c>
      <c r="F29" s="219">
        <v>3607501391</v>
      </c>
      <c r="G29" s="219">
        <v>3607501391</v>
      </c>
      <c r="H29" s="219">
        <v>0</v>
      </c>
      <c r="I29" s="233"/>
      <c r="J29" s="233"/>
      <c r="K29" s="233"/>
      <c r="L29" s="233"/>
      <c r="M29" s="233"/>
      <c r="N29" s="233"/>
      <c r="O29" s="233"/>
    </row>
    <row r="30" spans="1:15" s="210" customFormat="1" ht="11.5" hidden="1" x14ac:dyDescent="0.35">
      <c r="A30" s="217" t="s">
        <v>82</v>
      </c>
      <c r="B30" s="225" t="s">
        <v>97</v>
      </c>
      <c r="C30" s="219">
        <v>2500000000</v>
      </c>
      <c r="D30" s="223">
        <v>2500000000</v>
      </c>
      <c r="E30" s="223"/>
      <c r="F30" s="219">
        <v>2500000000</v>
      </c>
      <c r="G30" s="223">
        <v>2500000000</v>
      </c>
      <c r="H30" s="223"/>
      <c r="I30" s="233"/>
      <c r="J30" s="233"/>
      <c r="K30" s="233"/>
      <c r="L30" s="233"/>
      <c r="M30" s="233"/>
      <c r="N30" s="233"/>
      <c r="O30" s="233"/>
    </row>
    <row r="31" spans="1:15" s="210" customFormat="1" ht="11.5" hidden="1" x14ac:dyDescent="0.35">
      <c r="A31" s="217" t="s">
        <v>82</v>
      </c>
      <c r="B31" s="225" t="s">
        <v>98</v>
      </c>
      <c r="C31" s="219">
        <v>1107501391</v>
      </c>
      <c r="D31" s="223">
        <v>1107501391</v>
      </c>
      <c r="E31" s="223"/>
      <c r="F31" s="219">
        <v>1107501391</v>
      </c>
      <c r="G31" s="223">
        <v>1107501391</v>
      </c>
      <c r="H31" s="223"/>
      <c r="I31" s="233"/>
      <c r="J31" s="233"/>
      <c r="K31" s="233"/>
      <c r="L31" s="233"/>
      <c r="M31" s="233"/>
      <c r="N31" s="233"/>
      <c r="O31" s="233"/>
    </row>
    <row r="32" spans="1:15" s="210" customFormat="1" ht="34.5" x14ac:dyDescent="0.35">
      <c r="A32" s="217" t="s">
        <v>37</v>
      </c>
      <c r="B32" s="226" t="s">
        <v>41</v>
      </c>
      <c r="C32" s="219">
        <v>2230946200</v>
      </c>
      <c r="D32" s="219">
        <v>2230946200</v>
      </c>
      <c r="E32" s="219">
        <v>0</v>
      </c>
      <c r="F32" s="219">
        <v>2230946200</v>
      </c>
      <c r="G32" s="219">
        <v>2230946200</v>
      </c>
      <c r="H32" s="219">
        <v>0</v>
      </c>
      <c r="I32" s="233"/>
      <c r="J32" s="233"/>
      <c r="K32" s="233"/>
      <c r="L32" s="233"/>
      <c r="M32" s="233"/>
      <c r="N32" s="233"/>
      <c r="O32" s="233"/>
    </row>
    <row r="33" spans="1:15" s="210" customFormat="1" ht="12" hidden="1" x14ac:dyDescent="0.35">
      <c r="A33" s="227" t="s">
        <v>82</v>
      </c>
      <c r="B33" s="226" t="s">
        <v>102</v>
      </c>
      <c r="C33" s="219">
        <v>2230946200</v>
      </c>
      <c r="D33" s="223">
        <v>2230946200</v>
      </c>
      <c r="E33" s="223"/>
      <c r="F33" s="219">
        <v>2230946200</v>
      </c>
      <c r="G33" s="223">
        <v>2230946200</v>
      </c>
      <c r="H33" s="223"/>
      <c r="I33" s="233"/>
      <c r="J33" s="233"/>
      <c r="K33" s="233"/>
      <c r="L33" s="233"/>
      <c r="M33" s="233"/>
      <c r="N33" s="233"/>
      <c r="O33" s="233"/>
    </row>
    <row r="34" spans="1:15" s="210" customFormat="1" ht="34.5" x14ac:dyDescent="0.35">
      <c r="A34" s="214">
        <v>4</v>
      </c>
      <c r="B34" s="228" t="s">
        <v>30</v>
      </c>
      <c r="C34" s="224">
        <f>SUM(C35:C41)</f>
        <v>797866738</v>
      </c>
      <c r="D34" s="224">
        <f t="shared" ref="D34:E34" si="12">SUM(D35:D41)</f>
        <v>767866738</v>
      </c>
      <c r="E34" s="224">
        <f t="shared" si="12"/>
        <v>30000000</v>
      </c>
      <c r="F34" s="224">
        <f>SUM(F35:F41)</f>
        <v>797866738</v>
      </c>
      <c r="G34" s="224">
        <f t="shared" ref="G34" si="13">SUM(G35:G41)</f>
        <v>767866738</v>
      </c>
      <c r="H34" s="224">
        <f t="shared" ref="H34" si="14">SUM(H35:H41)</f>
        <v>30000000</v>
      </c>
      <c r="I34" s="233"/>
      <c r="J34" s="233"/>
      <c r="K34" s="233"/>
      <c r="L34" s="233"/>
      <c r="M34" s="233"/>
      <c r="N34" s="233"/>
      <c r="O34" s="233"/>
    </row>
    <row r="35" spans="1:15" s="210" customFormat="1" ht="11.5" hidden="1" x14ac:dyDescent="0.35">
      <c r="A35" s="217" t="s">
        <v>82</v>
      </c>
      <c r="B35" s="222" t="s">
        <v>95</v>
      </c>
      <c r="C35" s="223">
        <v>696207108</v>
      </c>
      <c r="D35" s="223">
        <v>666207108</v>
      </c>
      <c r="E35" s="223">
        <v>30000000</v>
      </c>
      <c r="F35" s="223">
        <v>696207108</v>
      </c>
      <c r="G35" s="223">
        <v>666207108</v>
      </c>
      <c r="H35" s="223">
        <v>30000000</v>
      </c>
      <c r="I35" s="233"/>
      <c r="J35" s="233"/>
      <c r="K35" s="233"/>
      <c r="L35" s="233"/>
      <c r="M35" s="233"/>
      <c r="N35" s="233"/>
      <c r="O35" s="233"/>
    </row>
    <row r="36" spans="1:15" s="210" customFormat="1" ht="11.5" hidden="1" x14ac:dyDescent="0.35">
      <c r="A36" s="217" t="s">
        <v>82</v>
      </c>
      <c r="B36" s="222" t="s">
        <v>153</v>
      </c>
      <c r="C36" s="223"/>
      <c r="D36" s="223"/>
      <c r="E36" s="223"/>
      <c r="F36" s="223"/>
      <c r="G36" s="223"/>
      <c r="H36" s="223"/>
      <c r="I36" s="233"/>
      <c r="J36" s="233"/>
      <c r="K36" s="233"/>
      <c r="L36" s="233"/>
      <c r="M36" s="233"/>
      <c r="N36" s="233"/>
      <c r="O36" s="233"/>
    </row>
    <row r="37" spans="1:15" s="210" customFormat="1" ht="11.5" hidden="1" x14ac:dyDescent="0.35">
      <c r="A37" s="217" t="s">
        <v>82</v>
      </c>
      <c r="B37" s="222" t="s">
        <v>154</v>
      </c>
      <c r="C37" s="223"/>
      <c r="D37" s="223"/>
      <c r="E37" s="223"/>
      <c r="F37" s="223"/>
      <c r="G37" s="223"/>
      <c r="H37" s="223"/>
      <c r="I37" s="233"/>
      <c r="J37" s="233"/>
      <c r="K37" s="233"/>
      <c r="L37" s="233"/>
      <c r="M37" s="233"/>
      <c r="N37" s="233"/>
      <c r="O37" s="233"/>
    </row>
    <row r="38" spans="1:15" s="210" customFormat="1" ht="11.5" hidden="1" x14ac:dyDescent="0.35">
      <c r="A38" s="217" t="s">
        <v>82</v>
      </c>
      <c r="B38" s="222" t="s">
        <v>155</v>
      </c>
      <c r="C38" s="223"/>
      <c r="D38" s="223"/>
      <c r="E38" s="223"/>
      <c r="F38" s="223"/>
      <c r="G38" s="223"/>
      <c r="H38" s="223"/>
      <c r="I38" s="233"/>
      <c r="J38" s="233"/>
      <c r="K38" s="233"/>
      <c r="L38" s="233"/>
      <c r="M38" s="233"/>
      <c r="N38" s="233"/>
      <c r="O38" s="233"/>
    </row>
    <row r="39" spans="1:15" s="210" customFormat="1" ht="11.5" hidden="1" x14ac:dyDescent="0.35">
      <c r="A39" s="217" t="s">
        <v>82</v>
      </c>
      <c r="B39" s="222" t="s">
        <v>157</v>
      </c>
      <c r="C39" s="223">
        <v>25939380</v>
      </c>
      <c r="D39" s="223">
        <v>25939380</v>
      </c>
      <c r="E39" s="223"/>
      <c r="F39" s="223">
        <v>25939380</v>
      </c>
      <c r="G39" s="223">
        <v>25939380</v>
      </c>
      <c r="H39" s="223"/>
      <c r="I39" s="233"/>
      <c r="J39" s="233"/>
      <c r="K39" s="233"/>
      <c r="L39" s="233"/>
      <c r="M39" s="233"/>
      <c r="N39" s="233"/>
      <c r="O39" s="233"/>
    </row>
    <row r="40" spans="1:15" s="210" customFormat="1" ht="11.5" hidden="1" x14ac:dyDescent="0.35">
      <c r="A40" s="217" t="s">
        <v>82</v>
      </c>
      <c r="B40" s="222" t="s">
        <v>158</v>
      </c>
      <c r="C40" s="223"/>
      <c r="D40" s="223"/>
      <c r="E40" s="223"/>
      <c r="F40" s="223"/>
      <c r="G40" s="223"/>
      <c r="H40" s="223"/>
      <c r="I40" s="233"/>
      <c r="J40" s="233"/>
      <c r="K40" s="233"/>
      <c r="L40" s="233"/>
      <c r="M40" s="233"/>
      <c r="N40" s="233"/>
      <c r="O40" s="233"/>
    </row>
    <row r="41" spans="1:15" s="210" customFormat="1" ht="11.5" hidden="1" x14ac:dyDescent="0.35">
      <c r="A41" s="217" t="s">
        <v>82</v>
      </c>
      <c r="B41" s="218" t="s">
        <v>99</v>
      </c>
      <c r="C41" s="219">
        <v>75720250</v>
      </c>
      <c r="D41" s="219">
        <v>75720250</v>
      </c>
      <c r="E41" s="223"/>
      <c r="F41" s="219">
        <v>75720250</v>
      </c>
      <c r="G41" s="219">
        <v>75720250</v>
      </c>
      <c r="H41" s="223"/>
      <c r="I41" s="233"/>
      <c r="J41" s="233"/>
      <c r="K41" s="233"/>
      <c r="L41" s="233"/>
      <c r="M41" s="233"/>
      <c r="N41" s="233"/>
      <c r="O41" s="233"/>
    </row>
    <row r="42" spans="1:15" s="210" customFormat="1" ht="34.5" x14ac:dyDescent="0.35">
      <c r="A42" s="214">
        <v>5</v>
      </c>
      <c r="B42" s="228" t="s">
        <v>42</v>
      </c>
      <c r="C42" s="216">
        <v>116731238</v>
      </c>
      <c r="D42" s="216">
        <v>116731238</v>
      </c>
      <c r="E42" s="216">
        <v>0</v>
      </c>
      <c r="F42" s="216">
        <v>116731238</v>
      </c>
      <c r="G42" s="216">
        <v>116731238</v>
      </c>
      <c r="H42" s="216">
        <v>0</v>
      </c>
      <c r="I42" s="233"/>
      <c r="J42" s="233"/>
      <c r="K42" s="233"/>
      <c r="L42" s="233"/>
      <c r="M42" s="233"/>
      <c r="N42" s="233"/>
      <c r="O42" s="233"/>
    </row>
    <row r="43" spans="1:15" s="210" customFormat="1" ht="34.5" x14ac:dyDescent="0.35">
      <c r="A43" s="217" t="s">
        <v>37</v>
      </c>
      <c r="B43" s="222" t="s">
        <v>111</v>
      </c>
      <c r="C43" s="219">
        <v>116731238</v>
      </c>
      <c r="D43" s="219">
        <v>116731238</v>
      </c>
      <c r="E43" s="219">
        <v>0</v>
      </c>
      <c r="F43" s="219">
        <v>116731238</v>
      </c>
      <c r="G43" s="219">
        <v>116731238</v>
      </c>
      <c r="H43" s="219">
        <v>0</v>
      </c>
      <c r="I43" s="233"/>
      <c r="J43" s="233"/>
      <c r="K43" s="233"/>
      <c r="L43" s="233"/>
      <c r="M43" s="233"/>
      <c r="N43" s="233"/>
      <c r="O43" s="233"/>
    </row>
    <row r="44" spans="1:15" s="210" customFormat="1" ht="12" hidden="1" x14ac:dyDescent="0.35">
      <c r="A44" s="227" t="s">
        <v>82</v>
      </c>
      <c r="B44" s="226" t="s">
        <v>102</v>
      </c>
      <c r="C44" s="223">
        <v>116731238</v>
      </c>
      <c r="D44" s="223">
        <v>116731238</v>
      </c>
      <c r="E44" s="223"/>
      <c r="F44" s="223">
        <v>116731238</v>
      </c>
      <c r="G44" s="223">
        <v>116731238</v>
      </c>
      <c r="H44" s="223"/>
      <c r="I44" s="233"/>
      <c r="J44" s="233"/>
      <c r="K44" s="233"/>
      <c r="L44" s="233"/>
      <c r="M44" s="233"/>
      <c r="N44" s="233"/>
      <c r="O44" s="233"/>
    </row>
    <row r="45" spans="1:15" s="210" customFormat="1" ht="57.5" x14ac:dyDescent="0.35">
      <c r="A45" s="214">
        <v>6</v>
      </c>
      <c r="B45" s="228" t="s">
        <v>43</v>
      </c>
      <c r="C45" s="224">
        <v>199000000</v>
      </c>
      <c r="D45" s="224">
        <v>199000000</v>
      </c>
      <c r="E45" s="224">
        <v>0</v>
      </c>
      <c r="F45" s="224">
        <v>199000000</v>
      </c>
      <c r="G45" s="224">
        <v>199000000</v>
      </c>
      <c r="H45" s="224">
        <v>0</v>
      </c>
      <c r="I45" s="233"/>
      <c r="J45" s="233"/>
      <c r="K45" s="233"/>
      <c r="L45" s="233"/>
      <c r="M45" s="233"/>
      <c r="N45" s="233"/>
      <c r="O45" s="233"/>
    </row>
    <row r="46" spans="1:15" s="210" customFormat="1" ht="108" hidden="1" x14ac:dyDescent="0.35">
      <c r="A46" s="227" t="s">
        <v>178</v>
      </c>
      <c r="B46" s="229" t="s">
        <v>159</v>
      </c>
      <c r="C46" s="230"/>
      <c r="D46" s="230"/>
      <c r="E46" s="230"/>
      <c r="F46" s="230"/>
      <c r="G46" s="230"/>
      <c r="H46" s="230"/>
      <c r="I46" s="233"/>
      <c r="J46" s="233"/>
      <c r="K46" s="233"/>
      <c r="L46" s="233"/>
      <c r="M46" s="233"/>
      <c r="N46" s="233"/>
      <c r="O46" s="233"/>
    </row>
    <row r="47" spans="1:15" s="210" customFormat="1" ht="11.5" hidden="1" x14ac:dyDescent="0.35">
      <c r="A47" s="217" t="s">
        <v>82</v>
      </c>
      <c r="B47" s="222" t="s">
        <v>163</v>
      </c>
      <c r="C47" s="223"/>
      <c r="D47" s="223"/>
      <c r="E47" s="223"/>
      <c r="F47" s="223"/>
      <c r="G47" s="223"/>
      <c r="H47" s="223"/>
      <c r="I47" s="233"/>
      <c r="J47" s="233"/>
      <c r="K47" s="233"/>
      <c r="L47" s="233"/>
      <c r="M47" s="233"/>
      <c r="N47" s="233"/>
      <c r="O47" s="233"/>
    </row>
    <row r="48" spans="1:15" s="210" customFormat="1" ht="11.5" hidden="1" x14ac:dyDescent="0.35">
      <c r="A48" s="217" t="s">
        <v>82</v>
      </c>
      <c r="B48" s="218" t="s">
        <v>99</v>
      </c>
      <c r="C48" s="223"/>
      <c r="D48" s="223"/>
      <c r="E48" s="223"/>
      <c r="F48" s="223"/>
      <c r="G48" s="223"/>
      <c r="H48" s="223"/>
      <c r="I48" s="233"/>
      <c r="J48" s="233"/>
      <c r="K48" s="233"/>
      <c r="L48" s="233"/>
      <c r="M48" s="233"/>
      <c r="N48" s="233"/>
      <c r="O48" s="233"/>
    </row>
    <row r="49" spans="1:15" s="210" customFormat="1" ht="46" x14ac:dyDescent="0.35">
      <c r="A49" s="217" t="s">
        <v>37</v>
      </c>
      <c r="B49" s="222" t="s">
        <v>45</v>
      </c>
      <c r="C49" s="223">
        <v>105000000</v>
      </c>
      <c r="D49" s="223">
        <v>105000000</v>
      </c>
      <c r="E49" s="223">
        <v>0</v>
      </c>
      <c r="F49" s="223">
        <v>105000000</v>
      </c>
      <c r="G49" s="223">
        <v>105000000</v>
      </c>
      <c r="H49" s="223">
        <v>0</v>
      </c>
      <c r="I49" s="233"/>
      <c r="J49" s="233"/>
      <c r="K49" s="233"/>
      <c r="L49" s="233"/>
      <c r="M49" s="233"/>
      <c r="N49" s="233"/>
      <c r="O49" s="233"/>
    </row>
    <row r="50" spans="1:15" s="210" customFormat="1" ht="11.5" hidden="1" x14ac:dyDescent="0.35">
      <c r="A50" s="217" t="s">
        <v>82</v>
      </c>
      <c r="B50" s="226" t="s">
        <v>96</v>
      </c>
      <c r="C50" s="223">
        <v>105000000</v>
      </c>
      <c r="D50" s="223">
        <v>105000000</v>
      </c>
      <c r="E50" s="223"/>
      <c r="F50" s="223">
        <v>105000000</v>
      </c>
      <c r="G50" s="223">
        <v>105000000</v>
      </c>
      <c r="H50" s="223"/>
      <c r="I50" s="233"/>
      <c r="J50" s="233"/>
      <c r="K50" s="233"/>
      <c r="L50" s="233"/>
      <c r="M50" s="233"/>
      <c r="N50" s="233"/>
      <c r="O50" s="233"/>
    </row>
    <row r="51" spans="1:15" s="210" customFormat="1" ht="34.5" x14ac:dyDescent="0.35">
      <c r="A51" s="217" t="s">
        <v>37</v>
      </c>
      <c r="B51" s="226" t="s">
        <v>114</v>
      </c>
      <c r="C51" s="223">
        <v>94000000</v>
      </c>
      <c r="D51" s="223">
        <v>94000000</v>
      </c>
      <c r="E51" s="223">
        <v>0</v>
      </c>
      <c r="F51" s="223">
        <v>94000000</v>
      </c>
      <c r="G51" s="223">
        <v>94000000</v>
      </c>
      <c r="H51" s="223">
        <v>0</v>
      </c>
      <c r="I51" s="233"/>
      <c r="J51" s="233"/>
      <c r="K51" s="233"/>
      <c r="L51" s="234">
        <f>C51-F51+I51</f>
        <v>0</v>
      </c>
      <c r="M51" s="233"/>
      <c r="N51" s="233"/>
      <c r="O51" s="233"/>
    </row>
    <row r="52" spans="1:15" s="210" customFormat="1" ht="11.5" hidden="1" x14ac:dyDescent="0.35">
      <c r="A52" s="217" t="s">
        <v>82</v>
      </c>
      <c r="B52" s="226" t="s">
        <v>102</v>
      </c>
      <c r="C52" s="223">
        <v>94000000</v>
      </c>
      <c r="D52" s="223">
        <v>94000000</v>
      </c>
      <c r="E52" s="223"/>
      <c r="F52" s="223">
        <v>94000000</v>
      </c>
      <c r="G52" s="223">
        <v>94000000</v>
      </c>
      <c r="H52" s="223"/>
      <c r="I52" s="233"/>
      <c r="J52" s="233"/>
      <c r="K52" s="233"/>
      <c r="L52" s="233"/>
      <c r="M52" s="233"/>
      <c r="N52" s="233"/>
      <c r="O52" s="233"/>
    </row>
    <row r="53" spans="1:15" s="210" customFormat="1" ht="11.5" hidden="1" x14ac:dyDescent="0.35">
      <c r="A53" s="217" t="s">
        <v>82</v>
      </c>
      <c r="B53" s="226" t="s">
        <v>90</v>
      </c>
      <c r="C53" s="223"/>
      <c r="D53" s="223"/>
      <c r="E53" s="223"/>
      <c r="F53" s="223"/>
      <c r="G53" s="223"/>
      <c r="H53" s="223"/>
      <c r="I53" s="233"/>
      <c r="J53" s="233"/>
      <c r="K53" s="233"/>
      <c r="L53" s="233"/>
      <c r="M53" s="233"/>
      <c r="N53" s="233"/>
      <c r="O53" s="233"/>
    </row>
    <row r="54" spans="1:15" s="210" customFormat="1" ht="64.5" customHeight="1" x14ac:dyDescent="0.35">
      <c r="A54" s="214">
        <v>7</v>
      </c>
      <c r="B54" s="228" t="s">
        <v>106</v>
      </c>
      <c r="C54" s="224"/>
      <c r="D54" s="224"/>
      <c r="E54" s="224"/>
      <c r="F54" s="224"/>
      <c r="G54" s="224"/>
      <c r="H54" s="224"/>
      <c r="I54" s="235">
        <f>I55</f>
        <v>13485319893</v>
      </c>
      <c r="J54" s="235">
        <f t="shared" ref="J54:N54" si="15">J55</f>
        <v>13424819893</v>
      </c>
      <c r="K54" s="235">
        <f t="shared" si="15"/>
        <v>60500000</v>
      </c>
      <c r="L54" s="235">
        <f t="shared" si="15"/>
        <v>13485319893</v>
      </c>
      <c r="M54" s="235">
        <f t="shared" si="15"/>
        <v>13424819893</v>
      </c>
      <c r="N54" s="235">
        <f t="shared" si="15"/>
        <v>60500000</v>
      </c>
      <c r="O54" s="233"/>
    </row>
    <row r="55" spans="1:15" s="210" customFormat="1" ht="44.25" customHeight="1" x14ac:dyDescent="0.35">
      <c r="A55" s="217" t="s">
        <v>37</v>
      </c>
      <c r="B55" s="222" t="s">
        <v>107</v>
      </c>
      <c r="C55" s="223"/>
      <c r="D55" s="223"/>
      <c r="E55" s="223"/>
      <c r="F55" s="223"/>
      <c r="G55" s="223"/>
      <c r="H55" s="223"/>
      <c r="I55" s="234">
        <f>J55+K55</f>
        <v>13485319893</v>
      </c>
      <c r="J55" s="234">
        <f>G10</f>
        <v>13424819893</v>
      </c>
      <c r="K55" s="234">
        <f>H10</f>
        <v>60500000</v>
      </c>
      <c r="L55" s="234">
        <f>M55+N55</f>
        <v>13485319893</v>
      </c>
      <c r="M55" s="234">
        <f>J55</f>
        <v>13424819893</v>
      </c>
      <c r="N55" s="234">
        <f>K55</f>
        <v>60500000</v>
      </c>
      <c r="O55" s="233"/>
    </row>
    <row r="56" spans="1:15" s="210" customFormat="1" ht="30" customHeight="1" x14ac:dyDescent="0.35">
      <c r="A56" s="211" t="s">
        <v>72</v>
      </c>
      <c r="B56" s="212" t="s">
        <v>272</v>
      </c>
      <c r="C56" s="213">
        <f>C57</f>
        <v>15191163000</v>
      </c>
      <c r="D56" s="213">
        <f t="shared" ref="D56:N56" si="16">D57</f>
        <v>14899543000</v>
      </c>
      <c r="E56" s="213">
        <f t="shared" si="16"/>
        <v>291620000</v>
      </c>
      <c r="F56" s="213">
        <f t="shared" si="16"/>
        <v>15191163000</v>
      </c>
      <c r="G56" s="213">
        <f t="shared" si="16"/>
        <v>14899543000</v>
      </c>
      <c r="H56" s="213">
        <f t="shared" si="16"/>
        <v>291620000</v>
      </c>
      <c r="I56" s="213">
        <f t="shared" si="16"/>
        <v>15191163000</v>
      </c>
      <c r="J56" s="213">
        <f t="shared" si="16"/>
        <v>14899543000</v>
      </c>
      <c r="K56" s="213">
        <f t="shared" si="16"/>
        <v>291620000</v>
      </c>
      <c r="L56" s="213">
        <f t="shared" si="16"/>
        <v>15191163000</v>
      </c>
      <c r="M56" s="213">
        <f t="shared" si="16"/>
        <v>14899543000</v>
      </c>
      <c r="N56" s="213">
        <f t="shared" si="16"/>
        <v>291620000</v>
      </c>
      <c r="O56" s="213"/>
    </row>
    <row r="57" spans="1:15" s="210" customFormat="1" ht="64.5" customHeight="1" x14ac:dyDescent="0.35">
      <c r="A57" s="214">
        <v>1</v>
      </c>
      <c r="B57" s="228" t="s">
        <v>106</v>
      </c>
      <c r="C57" s="224">
        <f>C58</f>
        <v>15191163000</v>
      </c>
      <c r="D57" s="224">
        <f t="shared" ref="D57" si="17">D58</f>
        <v>14899543000</v>
      </c>
      <c r="E57" s="224">
        <f t="shared" ref="E57" si="18">E58</f>
        <v>291620000</v>
      </c>
      <c r="F57" s="224">
        <f>F58</f>
        <v>15191163000</v>
      </c>
      <c r="G57" s="224">
        <f t="shared" ref="G57" si="19">G58</f>
        <v>14899543000</v>
      </c>
      <c r="H57" s="224">
        <f t="shared" ref="H57" si="20">H58</f>
        <v>291620000</v>
      </c>
      <c r="I57" s="235">
        <f>I58</f>
        <v>15191163000</v>
      </c>
      <c r="J57" s="235">
        <f t="shared" ref="J57" si="21">J58</f>
        <v>14899543000</v>
      </c>
      <c r="K57" s="235">
        <f t="shared" ref="K57" si="22">K58</f>
        <v>291620000</v>
      </c>
      <c r="L57" s="235">
        <f t="shared" ref="L57" si="23">L58</f>
        <v>15191163000</v>
      </c>
      <c r="M57" s="235">
        <f t="shared" ref="M57" si="24">M58</f>
        <v>14899543000</v>
      </c>
      <c r="N57" s="235">
        <f t="shared" ref="N57" si="25">N58</f>
        <v>291620000</v>
      </c>
      <c r="O57" s="233"/>
    </row>
    <row r="58" spans="1:15" s="210" customFormat="1" ht="44.25" customHeight="1" x14ac:dyDescent="0.35">
      <c r="A58" s="217" t="s">
        <v>37</v>
      </c>
      <c r="B58" s="222" t="s">
        <v>107</v>
      </c>
      <c r="C58" s="223">
        <v>15191163000</v>
      </c>
      <c r="D58" s="223">
        <v>14899543000</v>
      </c>
      <c r="E58" s="223">
        <v>291620000</v>
      </c>
      <c r="F58" s="223">
        <v>15191163000</v>
      </c>
      <c r="G58" s="223">
        <v>14899543000</v>
      </c>
      <c r="H58" s="223">
        <v>291620000</v>
      </c>
      <c r="I58" s="234">
        <f>F58</f>
        <v>15191163000</v>
      </c>
      <c r="J58" s="234">
        <f t="shared" ref="J58:K58" si="26">G58</f>
        <v>14899543000</v>
      </c>
      <c r="K58" s="234">
        <f t="shared" si="26"/>
        <v>291620000</v>
      </c>
      <c r="L58" s="234">
        <f>C58-F58+I58</f>
        <v>15191163000</v>
      </c>
      <c r="M58" s="234">
        <f>D58-G58+J58</f>
        <v>14899543000</v>
      </c>
      <c r="N58" s="234">
        <f>E58-H58+K58</f>
        <v>291620000</v>
      </c>
      <c r="O58" s="233"/>
    </row>
    <row r="59" spans="1:15" s="210" customFormat="1" ht="20.25" customHeight="1" x14ac:dyDescent="0.35">
      <c r="A59" s="211" t="s">
        <v>85</v>
      </c>
      <c r="B59" s="212" t="s">
        <v>23</v>
      </c>
      <c r="C59" s="213">
        <f>C60+C80+C92+C100+C112+C117</f>
        <v>6261059000</v>
      </c>
      <c r="D59" s="213">
        <f t="shared" ref="D59:N59" si="27">D60+D80+D92+D100+D112+D117</f>
        <v>5145220000</v>
      </c>
      <c r="E59" s="213">
        <f t="shared" si="27"/>
        <v>1115839000</v>
      </c>
      <c r="F59" s="213">
        <f t="shared" si="27"/>
        <v>6261059000</v>
      </c>
      <c r="G59" s="213">
        <f t="shared" si="27"/>
        <v>5145220000</v>
      </c>
      <c r="H59" s="213">
        <f t="shared" si="27"/>
        <v>1115839000</v>
      </c>
      <c r="I59" s="213">
        <f t="shared" si="27"/>
        <v>6261059000</v>
      </c>
      <c r="J59" s="213">
        <f t="shared" si="27"/>
        <v>5145220000</v>
      </c>
      <c r="K59" s="213">
        <f t="shared" si="27"/>
        <v>1115839000</v>
      </c>
      <c r="L59" s="213">
        <f t="shared" si="27"/>
        <v>6261059000</v>
      </c>
      <c r="M59" s="213">
        <f t="shared" si="27"/>
        <v>5145220000</v>
      </c>
      <c r="N59" s="213">
        <f t="shared" si="27"/>
        <v>1115839000</v>
      </c>
      <c r="O59" s="213"/>
    </row>
    <row r="60" spans="1:15" s="210" customFormat="1" ht="23" x14ac:dyDescent="0.35">
      <c r="A60" s="214">
        <v>1</v>
      </c>
      <c r="B60" s="215" t="s">
        <v>35</v>
      </c>
      <c r="C60" s="216">
        <v>389000000</v>
      </c>
      <c r="D60" s="216">
        <v>367600000</v>
      </c>
      <c r="E60" s="216">
        <v>21400000</v>
      </c>
      <c r="F60" s="216">
        <v>389000000</v>
      </c>
      <c r="G60" s="216">
        <v>367600000</v>
      </c>
      <c r="H60" s="216">
        <v>21400000</v>
      </c>
      <c r="I60" s="233"/>
      <c r="J60" s="233"/>
      <c r="K60" s="233"/>
      <c r="L60" s="233"/>
      <c r="M60" s="233"/>
      <c r="N60" s="233"/>
      <c r="O60" s="233"/>
    </row>
    <row r="61" spans="1:15" s="210" customFormat="1" ht="23" x14ac:dyDescent="0.35">
      <c r="A61" s="217" t="s">
        <v>37</v>
      </c>
      <c r="B61" s="218" t="s">
        <v>46</v>
      </c>
      <c r="C61" s="219">
        <v>311000000</v>
      </c>
      <c r="D61" s="219">
        <v>295300000</v>
      </c>
      <c r="E61" s="219">
        <v>15700000</v>
      </c>
      <c r="F61" s="219">
        <v>311000000</v>
      </c>
      <c r="G61" s="219">
        <v>295300000</v>
      </c>
      <c r="H61" s="219">
        <v>15700000</v>
      </c>
      <c r="I61" s="233"/>
      <c r="J61" s="233"/>
      <c r="K61" s="233"/>
      <c r="L61" s="233"/>
      <c r="M61" s="233"/>
      <c r="N61" s="233"/>
      <c r="O61" s="233"/>
    </row>
    <row r="62" spans="1:15" s="210" customFormat="1" ht="11.5" hidden="1" x14ac:dyDescent="0.35">
      <c r="A62" s="217" t="s">
        <v>82</v>
      </c>
      <c r="B62" s="218" t="s">
        <v>87</v>
      </c>
      <c r="C62" s="219">
        <v>91000000</v>
      </c>
      <c r="D62" s="219">
        <v>87000000</v>
      </c>
      <c r="E62" s="219">
        <v>4000000</v>
      </c>
      <c r="F62" s="219">
        <v>91000000</v>
      </c>
      <c r="G62" s="219">
        <v>87000000</v>
      </c>
      <c r="H62" s="219">
        <v>4000000</v>
      </c>
      <c r="I62" s="233"/>
      <c r="J62" s="233"/>
      <c r="K62" s="233"/>
      <c r="L62" s="233"/>
      <c r="M62" s="233"/>
      <c r="N62" s="233"/>
      <c r="O62" s="233"/>
    </row>
    <row r="63" spans="1:15" s="210" customFormat="1" ht="11.5" hidden="1" x14ac:dyDescent="0.35">
      <c r="A63" s="217" t="s">
        <v>82</v>
      </c>
      <c r="B63" s="218" t="s">
        <v>88</v>
      </c>
      <c r="C63" s="219">
        <v>50000000</v>
      </c>
      <c r="D63" s="219">
        <v>47600000</v>
      </c>
      <c r="E63" s="219">
        <v>2400000</v>
      </c>
      <c r="F63" s="219">
        <v>50000000</v>
      </c>
      <c r="G63" s="219">
        <v>47600000</v>
      </c>
      <c r="H63" s="219">
        <v>2400000</v>
      </c>
      <c r="I63" s="233"/>
      <c r="J63" s="233"/>
      <c r="K63" s="233"/>
      <c r="L63" s="233"/>
      <c r="M63" s="233"/>
      <c r="N63" s="233"/>
      <c r="O63" s="233"/>
    </row>
    <row r="64" spans="1:15" s="210" customFormat="1" ht="11.5" hidden="1" x14ac:dyDescent="0.35">
      <c r="A64" s="217" t="s">
        <v>82</v>
      </c>
      <c r="B64" s="218" t="s">
        <v>90</v>
      </c>
      <c r="C64" s="219">
        <v>40000000</v>
      </c>
      <c r="D64" s="219">
        <v>38000000</v>
      </c>
      <c r="E64" s="219">
        <v>2000000</v>
      </c>
      <c r="F64" s="219">
        <v>40000000</v>
      </c>
      <c r="G64" s="219">
        <v>38000000</v>
      </c>
      <c r="H64" s="219">
        <v>2000000</v>
      </c>
      <c r="I64" s="233"/>
      <c r="J64" s="233"/>
      <c r="K64" s="233"/>
      <c r="L64" s="233"/>
      <c r="M64" s="233"/>
      <c r="N64" s="233"/>
      <c r="O64" s="233"/>
    </row>
    <row r="65" spans="1:15" s="210" customFormat="1" ht="11.5" hidden="1" x14ac:dyDescent="0.35">
      <c r="A65" s="217" t="s">
        <v>82</v>
      </c>
      <c r="B65" s="218" t="s">
        <v>91</v>
      </c>
      <c r="C65" s="219">
        <v>50000000</v>
      </c>
      <c r="D65" s="219">
        <v>46700000</v>
      </c>
      <c r="E65" s="219">
        <v>3300000</v>
      </c>
      <c r="F65" s="219">
        <v>50000000</v>
      </c>
      <c r="G65" s="219">
        <v>46700000</v>
      </c>
      <c r="H65" s="219">
        <v>3300000</v>
      </c>
      <c r="I65" s="233"/>
      <c r="J65" s="233"/>
      <c r="K65" s="233"/>
      <c r="L65" s="233"/>
      <c r="M65" s="233"/>
      <c r="N65" s="233"/>
      <c r="O65" s="233"/>
    </row>
    <row r="66" spans="1:15" s="210" customFormat="1" ht="11.5" hidden="1" x14ac:dyDescent="0.35">
      <c r="A66" s="217" t="s">
        <v>82</v>
      </c>
      <c r="B66" s="218" t="s">
        <v>94</v>
      </c>
      <c r="C66" s="219">
        <v>40000000</v>
      </c>
      <c r="D66" s="219">
        <v>38000000</v>
      </c>
      <c r="E66" s="219">
        <v>2000000</v>
      </c>
      <c r="F66" s="219">
        <v>40000000</v>
      </c>
      <c r="G66" s="219">
        <v>38000000</v>
      </c>
      <c r="H66" s="219">
        <v>2000000</v>
      </c>
      <c r="I66" s="233"/>
      <c r="J66" s="233"/>
      <c r="K66" s="233"/>
      <c r="L66" s="233"/>
      <c r="M66" s="233"/>
      <c r="N66" s="233"/>
      <c r="O66" s="233"/>
    </row>
    <row r="67" spans="1:15" s="210" customFormat="1" ht="11.5" hidden="1" x14ac:dyDescent="0.35">
      <c r="A67" s="217" t="s">
        <v>82</v>
      </c>
      <c r="B67" s="218" t="s">
        <v>93</v>
      </c>
      <c r="C67" s="219">
        <v>40000000</v>
      </c>
      <c r="D67" s="219">
        <v>38000000</v>
      </c>
      <c r="E67" s="219">
        <v>2000000</v>
      </c>
      <c r="F67" s="219">
        <v>40000000</v>
      </c>
      <c r="G67" s="219">
        <v>38000000</v>
      </c>
      <c r="H67" s="219">
        <v>2000000</v>
      </c>
      <c r="I67" s="233"/>
      <c r="J67" s="233"/>
      <c r="K67" s="233"/>
      <c r="L67" s="233"/>
      <c r="M67" s="233"/>
      <c r="N67" s="233"/>
      <c r="O67" s="233"/>
    </row>
    <row r="68" spans="1:15" s="210" customFormat="1" ht="11.5" hidden="1" x14ac:dyDescent="0.35">
      <c r="A68" s="217" t="s">
        <v>82</v>
      </c>
      <c r="B68" s="218" t="s">
        <v>92</v>
      </c>
      <c r="C68" s="219">
        <v>0</v>
      </c>
      <c r="D68" s="219">
        <v>0</v>
      </c>
      <c r="E68" s="219">
        <v>0</v>
      </c>
      <c r="F68" s="219">
        <v>0</v>
      </c>
      <c r="G68" s="219">
        <v>0</v>
      </c>
      <c r="H68" s="219">
        <v>0</v>
      </c>
      <c r="I68" s="233"/>
      <c r="J68" s="233"/>
      <c r="K68" s="233"/>
      <c r="L68" s="233"/>
      <c r="M68" s="233"/>
      <c r="N68" s="233"/>
      <c r="O68" s="233"/>
    </row>
    <row r="69" spans="1:15" s="210" customFormat="1" ht="11.5" x14ac:dyDescent="0.35">
      <c r="A69" s="217" t="s">
        <v>37</v>
      </c>
      <c r="B69" s="218" t="s">
        <v>74</v>
      </c>
      <c r="C69" s="219">
        <v>78000000</v>
      </c>
      <c r="D69" s="219">
        <v>72300000</v>
      </c>
      <c r="E69" s="219">
        <v>5700000</v>
      </c>
      <c r="F69" s="219">
        <v>78000000</v>
      </c>
      <c r="G69" s="219">
        <v>72300000</v>
      </c>
      <c r="H69" s="219">
        <v>5700000</v>
      </c>
      <c r="I69" s="233"/>
      <c r="J69" s="233"/>
      <c r="K69" s="233"/>
      <c r="L69" s="233"/>
      <c r="M69" s="233"/>
      <c r="N69" s="233"/>
      <c r="O69" s="233"/>
    </row>
    <row r="70" spans="1:15" s="210" customFormat="1" ht="11.5" hidden="1" x14ac:dyDescent="0.35">
      <c r="A70" s="217" t="s">
        <v>82</v>
      </c>
      <c r="B70" s="218" t="s">
        <v>91</v>
      </c>
      <c r="C70" s="219">
        <v>78000000</v>
      </c>
      <c r="D70" s="219">
        <v>72300000</v>
      </c>
      <c r="E70" s="219">
        <v>5700000</v>
      </c>
      <c r="F70" s="219">
        <v>78000000</v>
      </c>
      <c r="G70" s="219">
        <v>72300000</v>
      </c>
      <c r="H70" s="219">
        <v>5700000</v>
      </c>
      <c r="I70" s="233"/>
      <c r="J70" s="233"/>
      <c r="K70" s="233"/>
      <c r="L70" s="233"/>
      <c r="M70" s="233"/>
      <c r="N70" s="233"/>
      <c r="O70" s="233"/>
    </row>
    <row r="71" spans="1:15" s="210" customFormat="1" ht="11.5" hidden="1" x14ac:dyDescent="0.35">
      <c r="A71" s="217" t="s">
        <v>82</v>
      </c>
      <c r="B71" s="218" t="s">
        <v>108</v>
      </c>
      <c r="C71" s="219"/>
      <c r="D71" s="219"/>
      <c r="E71" s="219"/>
      <c r="F71" s="219"/>
      <c r="G71" s="219"/>
      <c r="H71" s="219"/>
      <c r="I71" s="233"/>
      <c r="J71" s="233"/>
      <c r="K71" s="233"/>
      <c r="L71" s="233"/>
      <c r="M71" s="233"/>
      <c r="N71" s="233"/>
      <c r="O71" s="233"/>
    </row>
    <row r="72" spans="1:15" s="210" customFormat="1" ht="11.5" hidden="1" x14ac:dyDescent="0.35">
      <c r="A72" s="217" t="s">
        <v>82</v>
      </c>
      <c r="B72" s="218" t="s">
        <v>86</v>
      </c>
      <c r="C72" s="219"/>
      <c r="D72" s="219"/>
      <c r="E72" s="219"/>
      <c r="F72" s="219"/>
      <c r="G72" s="219"/>
      <c r="H72" s="219"/>
      <c r="I72" s="233"/>
      <c r="J72" s="233"/>
      <c r="K72" s="233"/>
      <c r="L72" s="233"/>
      <c r="M72" s="233"/>
      <c r="N72" s="233"/>
      <c r="O72" s="233"/>
    </row>
    <row r="73" spans="1:15" s="210" customFormat="1" ht="11.5" hidden="1" x14ac:dyDescent="0.35">
      <c r="A73" s="217" t="s">
        <v>82</v>
      </c>
      <c r="B73" s="218" t="s">
        <v>87</v>
      </c>
      <c r="C73" s="219"/>
      <c r="D73" s="219"/>
      <c r="E73" s="219"/>
      <c r="F73" s="219"/>
      <c r="G73" s="219"/>
      <c r="H73" s="219"/>
      <c r="I73" s="233"/>
      <c r="J73" s="233"/>
      <c r="K73" s="233"/>
      <c r="L73" s="233"/>
      <c r="M73" s="233"/>
      <c r="N73" s="233"/>
      <c r="O73" s="233"/>
    </row>
    <row r="74" spans="1:15" s="210" customFormat="1" ht="11.5" hidden="1" x14ac:dyDescent="0.35">
      <c r="A74" s="217" t="s">
        <v>82</v>
      </c>
      <c r="B74" s="218" t="s">
        <v>88</v>
      </c>
      <c r="C74" s="219"/>
      <c r="D74" s="219"/>
      <c r="E74" s="219"/>
      <c r="F74" s="219"/>
      <c r="G74" s="219"/>
      <c r="H74" s="219"/>
      <c r="I74" s="233"/>
      <c r="J74" s="233"/>
      <c r="K74" s="233"/>
      <c r="L74" s="233"/>
      <c r="M74" s="233"/>
      <c r="N74" s="233"/>
      <c r="O74" s="233"/>
    </row>
    <row r="75" spans="1:15" s="210" customFormat="1" ht="11.5" hidden="1" x14ac:dyDescent="0.35">
      <c r="A75" s="217" t="s">
        <v>82</v>
      </c>
      <c r="B75" s="218" t="s">
        <v>89</v>
      </c>
      <c r="C75" s="219"/>
      <c r="D75" s="219"/>
      <c r="E75" s="219"/>
      <c r="F75" s="219"/>
      <c r="G75" s="219"/>
      <c r="H75" s="219"/>
      <c r="I75" s="233"/>
      <c r="J75" s="233"/>
      <c r="K75" s="233"/>
      <c r="L75" s="233"/>
      <c r="M75" s="233"/>
      <c r="N75" s="233"/>
      <c r="O75" s="233"/>
    </row>
    <row r="76" spans="1:15" s="210" customFormat="1" ht="11.5" hidden="1" x14ac:dyDescent="0.35">
      <c r="A76" s="217" t="s">
        <v>82</v>
      </c>
      <c r="B76" s="218" t="s">
        <v>90</v>
      </c>
      <c r="C76" s="219"/>
      <c r="D76" s="219"/>
      <c r="E76" s="219"/>
      <c r="F76" s="219"/>
      <c r="G76" s="219"/>
      <c r="H76" s="219"/>
      <c r="I76" s="233"/>
      <c r="J76" s="233"/>
      <c r="K76" s="233"/>
      <c r="L76" s="233"/>
      <c r="M76" s="233"/>
      <c r="N76" s="233"/>
      <c r="O76" s="233"/>
    </row>
    <row r="77" spans="1:15" s="210" customFormat="1" ht="11.5" hidden="1" x14ac:dyDescent="0.35">
      <c r="A77" s="217" t="s">
        <v>82</v>
      </c>
      <c r="B77" s="218" t="s">
        <v>92</v>
      </c>
      <c r="C77" s="219"/>
      <c r="D77" s="219"/>
      <c r="E77" s="219"/>
      <c r="F77" s="219"/>
      <c r="G77" s="219"/>
      <c r="H77" s="219"/>
      <c r="I77" s="233"/>
      <c r="J77" s="233"/>
      <c r="K77" s="233"/>
      <c r="L77" s="233"/>
      <c r="M77" s="233"/>
      <c r="N77" s="233"/>
      <c r="O77" s="233"/>
    </row>
    <row r="78" spans="1:15" s="210" customFormat="1" ht="11.5" hidden="1" x14ac:dyDescent="0.35">
      <c r="A78" s="217" t="s">
        <v>82</v>
      </c>
      <c r="B78" s="218" t="s">
        <v>94</v>
      </c>
      <c r="C78" s="219"/>
      <c r="D78" s="219"/>
      <c r="E78" s="219"/>
      <c r="F78" s="219"/>
      <c r="G78" s="219"/>
      <c r="H78" s="219"/>
      <c r="I78" s="233"/>
      <c r="J78" s="233"/>
      <c r="K78" s="233"/>
      <c r="L78" s="233"/>
      <c r="M78" s="233"/>
      <c r="N78" s="233"/>
      <c r="O78" s="233"/>
    </row>
    <row r="79" spans="1:15" s="210" customFormat="1" ht="11.5" hidden="1" x14ac:dyDescent="0.35">
      <c r="A79" s="217" t="s">
        <v>82</v>
      </c>
      <c r="B79" s="218" t="s">
        <v>93</v>
      </c>
      <c r="C79" s="219"/>
      <c r="D79" s="219"/>
      <c r="E79" s="219"/>
      <c r="F79" s="219"/>
      <c r="G79" s="219"/>
      <c r="H79" s="219"/>
      <c r="I79" s="233"/>
      <c r="J79" s="233"/>
      <c r="K79" s="233"/>
      <c r="L79" s="233"/>
      <c r="M79" s="233"/>
      <c r="N79" s="233"/>
      <c r="O79" s="233"/>
    </row>
    <row r="80" spans="1:15" s="210" customFormat="1" ht="46" x14ac:dyDescent="0.35">
      <c r="A80" s="214">
        <v>2</v>
      </c>
      <c r="B80" s="221" t="s">
        <v>47</v>
      </c>
      <c r="C80" s="216">
        <v>3702600000</v>
      </c>
      <c r="D80" s="216">
        <v>3702600000</v>
      </c>
      <c r="E80" s="216">
        <v>0</v>
      </c>
      <c r="F80" s="216">
        <v>3702600000</v>
      </c>
      <c r="G80" s="216">
        <v>3702600000</v>
      </c>
      <c r="H80" s="216">
        <v>0</v>
      </c>
      <c r="I80" s="233"/>
      <c r="J80" s="233"/>
      <c r="K80" s="233"/>
      <c r="L80" s="233"/>
      <c r="M80" s="233"/>
      <c r="N80" s="233"/>
      <c r="O80" s="233"/>
    </row>
    <row r="81" spans="1:15" s="210" customFormat="1" ht="34.5" x14ac:dyDescent="0.35">
      <c r="A81" s="217" t="s">
        <v>37</v>
      </c>
      <c r="B81" s="222" t="s">
        <v>38</v>
      </c>
      <c r="C81" s="223">
        <v>3702600000</v>
      </c>
      <c r="D81" s="223">
        <v>3702600000</v>
      </c>
      <c r="E81" s="223">
        <v>0</v>
      </c>
      <c r="F81" s="223">
        <v>3702600000</v>
      </c>
      <c r="G81" s="223">
        <v>3702600000</v>
      </c>
      <c r="H81" s="223">
        <v>0</v>
      </c>
      <c r="I81" s="233"/>
      <c r="J81" s="233"/>
      <c r="K81" s="233"/>
      <c r="L81" s="233"/>
      <c r="M81" s="233"/>
      <c r="N81" s="233"/>
      <c r="O81" s="233"/>
    </row>
    <row r="82" spans="1:15" s="210" customFormat="1" ht="11.5" hidden="1" x14ac:dyDescent="0.35">
      <c r="A82" s="217" t="s">
        <v>82</v>
      </c>
      <c r="B82" s="222" t="s">
        <v>108</v>
      </c>
      <c r="C82" s="219">
        <v>635000000</v>
      </c>
      <c r="D82" s="219">
        <v>635000000</v>
      </c>
      <c r="E82" s="219">
        <v>0</v>
      </c>
      <c r="F82" s="219">
        <v>635000000</v>
      </c>
      <c r="G82" s="219">
        <v>635000000</v>
      </c>
      <c r="H82" s="219">
        <v>0</v>
      </c>
      <c r="I82" s="233"/>
      <c r="J82" s="233"/>
      <c r="K82" s="233"/>
      <c r="L82" s="233"/>
      <c r="M82" s="233"/>
      <c r="N82" s="233"/>
      <c r="O82" s="233"/>
    </row>
    <row r="83" spans="1:15" s="210" customFormat="1" ht="11.5" hidden="1" x14ac:dyDescent="0.35">
      <c r="A83" s="217" t="s">
        <v>82</v>
      </c>
      <c r="B83" s="218" t="s">
        <v>89</v>
      </c>
      <c r="C83" s="219">
        <v>1000000000</v>
      </c>
      <c r="D83" s="219">
        <v>1000000000</v>
      </c>
      <c r="E83" s="223"/>
      <c r="F83" s="219">
        <v>1000000000</v>
      </c>
      <c r="G83" s="219">
        <v>1000000000</v>
      </c>
      <c r="H83" s="223"/>
      <c r="I83" s="233"/>
      <c r="J83" s="233"/>
      <c r="K83" s="233"/>
      <c r="L83" s="233"/>
      <c r="M83" s="233"/>
      <c r="N83" s="233"/>
      <c r="O83" s="233"/>
    </row>
    <row r="84" spans="1:15" s="210" customFormat="1" ht="11.5" hidden="1" x14ac:dyDescent="0.35">
      <c r="A84" s="217" t="s">
        <v>82</v>
      </c>
      <c r="B84" s="218" t="s">
        <v>90</v>
      </c>
      <c r="C84" s="219">
        <v>235480000</v>
      </c>
      <c r="D84" s="219">
        <v>235480000</v>
      </c>
      <c r="E84" s="223"/>
      <c r="F84" s="219">
        <v>235480000</v>
      </c>
      <c r="G84" s="219">
        <v>235480000</v>
      </c>
      <c r="H84" s="223"/>
      <c r="I84" s="233"/>
      <c r="J84" s="233"/>
      <c r="K84" s="233"/>
      <c r="L84" s="233"/>
      <c r="M84" s="233"/>
      <c r="N84" s="233"/>
      <c r="O84" s="233"/>
    </row>
    <row r="85" spans="1:15" s="210" customFormat="1" ht="11.5" hidden="1" x14ac:dyDescent="0.35">
      <c r="A85" s="217" t="s">
        <v>82</v>
      </c>
      <c r="B85" s="218" t="s">
        <v>92</v>
      </c>
      <c r="C85" s="219">
        <v>733320000</v>
      </c>
      <c r="D85" s="219">
        <v>733320000</v>
      </c>
      <c r="E85" s="223"/>
      <c r="F85" s="219">
        <v>733320000</v>
      </c>
      <c r="G85" s="219">
        <v>733320000</v>
      </c>
      <c r="H85" s="223"/>
      <c r="I85" s="233"/>
      <c r="J85" s="233"/>
      <c r="K85" s="233"/>
      <c r="L85" s="233"/>
      <c r="M85" s="233"/>
      <c r="N85" s="233"/>
      <c r="O85" s="233"/>
    </row>
    <row r="86" spans="1:15" s="210" customFormat="1" ht="11.5" hidden="1" x14ac:dyDescent="0.35">
      <c r="A86" s="217" t="s">
        <v>82</v>
      </c>
      <c r="B86" s="218" t="s">
        <v>93</v>
      </c>
      <c r="C86" s="219">
        <v>1098800000</v>
      </c>
      <c r="D86" s="219">
        <v>1098800000</v>
      </c>
      <c r="E86" s="223"/>
      <c r="F86" s="219">
        <v>1098800000</v>
      </c>
      <c r="G86" s="219">
        <v>1098800000</v>
      </c>
      <c r="H86" s="223"/>
      <c r="I86" s="233"/>
      <c r="J86" s="233"/>
      <c r="K86" s="233"/>
      <c r="L86" s="233"/>
      <c r="M86" s="233"/>
      <c r="N86" s="233"/>
      <c r="O86" s="233"/>
    </row>
    <row r="87" spans="1:15" s="210" customFormat="1" ht="11.5" hidden="1" x14ac:dyDescent="0.35">
      <c r="A87" s="217" t="s">
        <v>82</v>
      </c>
      <c r="B87" s="218" t="s">
        <v>86</v>
      </c>
      <c r="C87" s="223"/>
      <c r="D87" s="223"/>
      <c r="E87" s="223"/>
      <c r="F87" s="223"/>
      <c r="G87" s="223"/>
      <c r="H87" s="223"/>
      <c r="I87" s="233"/>
      <c r="J87" s="233"/>
      <c r="K87" s="233"/>
      <c r="L87" s="233"/>
      <c r="M87" s="233"/>
      <c r="N87" s="233"/>
      <c r="O87" s="233"/>
    </row>
    <row r="88" spans="1:15" s="210" customFormat="1" ht="11.5" hidden="1" x14ac:dyDescent="0.35">
      <c r="A88" s="217" t="s">
        <v>82</v>
      </c>
      <c r="B88" s="218" t="s">
        <v>87</v>
      </c>
      <c r="C88" s="223"/>
      <c r="D88" s="223"/>
      <c r="E88" s="223"/>
      <c r="F88" s="223"/>
      <c r="G88" s="223"/>
      <c r="H88" s="223"/>
      <c r="I88" s="233"/>
      <c r="J88" s="233"/>
      <c r="K88" s="233"/>
      <c r="L88" s="233"/>
      <c r="M88" s="233"/>
      <c r="N88" s="233"/>
      <c r="O88" s="233"/>
    </row>
    <row r="89" spans="1:15" s="210" customFormat="1" ht="11.5" hidden="1" x14ac:dyDescent="0.35">
      <c r="A89" s="217" t="s">
        <v>82</v>
      </c>
      <c r="B89" s="218" t="s">
        <v>88</v>
      </c>
      <c r="C89" s="223"/>
      <c r="D89" s="223"/>
      <c r="E89" s="223"/>
      <c r="F89" s="223"/>
      <c r="G89" s="223"/>
      <c r="H89" s="223"/>
      <c r="I89" s="233"/>
      <c r="J89" s="233"/>
      <c r="K89" s="233"/>
      <c r="L89" s="233"/>
      <c r="M89" s="233"/>
      <c r="N89" s="233"/>
      <c r="O89" s="233"/>
    </row>
    <row r="90" spans="1:15" s="210" customFormat="1" ht="11.5" hidden="1" x14ac:dyDescent="0.35">
      <c r="A90" s="217" t="s">
        <v>82</v>
      </c>
      <c r="B90" s="218" t="s">
        <v>91</v>
      </c>
      <c r="C90" s="223"/>
      <c r="D90" s="223"/>
      <c r="E90" s="223"/>
      <c r="F90" s="223"/>
      <c r="G90" s="223"/>
      <c r="H90" s="223"/>
      <c r="I90" s="233"/>
      <c r="J90" s="233"/>
      <c r="K90" s="233"/>
      <c r="L90" s="233"/>
      <c r="M90" s="233"/>
      <c r="N90" s="233"/>
      <c r="O90" s="233"/>
    </row>
    <row r="91" spans="1:15" s="210" customFormat="1" ht="11.5" hidden="1" x14ac:dyDescent="0.35">
      <c r="A91" s="217" t="s">
        <v>82</v>
      </c>
      <c r="B91" s="218" t="s">
        <v>94</v>
      </c>
      <c r="C91" s="223"/>
      <c r="D91" s="223"/>
      <c r="E91" s="223"/>
      <c r="F91" s="223"/>
      <c r="G91" s="223"/>
      <c r="H91" s="223"/>
      <c r="I91" s="233"/>
      <c r="J91" s="233"/>
      <c r="K91" s="233"/>
      <c r="L91" s="233"/>
      <c r="M91" s="233"/>
      <c r="N91" s="233"/>
      <c r="O91" s="233"/>
    </row>
    <row r="92" spans="1:15" s="210" customFormat="1" ht="23" x14ac:dyDescent="0.35">
      <c r="A92" s="214">
        <v>3</v>
      </c>
      <c r="B92" s="215" t="s">
        <v>39</v>
      </c>
      <c r="C92" s="224">
        <v>200000000</v>
      </c>
      <c r="D92" s="224">
        <v>200000000</v>
      </c>
      <c r="E92" s="224">
        <v>0</v>
      </c>
      <c r="F92" s="224">
        <v>200000000</v>
      </c>
      <c r="G92" s="224">
        <v>200000000</v>
      </c>
      <c r="H92" s="224">
        <v>0</v>
      </c>
      <c r="I92" s="233"/>
      <c r="J92" s="233"/>
      <c r="K92" s="233"/>
      <c r="L92" s="233"/>
      <c r="M92" s="233"/>
      <c r="N92" s="233"/>
      <c r="O92" s="233"/>
    </row>
    <row r="93" spans="1:15" s="210" customFormat="1" ht="34.5" x14ac:dyDescent="0.35">
      <c r="A93" s="217" t="s">
        <v>37</v>
      </c>
      <c r="B93" s="226" t="s">
        <v>41</v>
      </c>
      <c r="C93" s="219">
        <v>200000000</v>
      </c>
      <c r="D93" s="219">
        <v>200000000</v>
      </c>
      <c r="E93" s="219">
        <v>0</v>
      </c>
      <c r="F93" s="219">
        <v>200000000</v>
      </c>
      <c r="G93" s="219">
        <v>200000000</v>
      </c>
      <c r="H93" s="219">
        <v>0</v>
      </c>
      <c r="I93" s="233"/>
      <c r="J93" s="233"/>
      <c r="K93" s="233"/>
      <c r="L93" s="233"/>
      <c r="M93" s="233"/>
      <c r="N93" s="233"/>
      <c r="O93" s="233"/>
    </row>
    <row r="94" spans="1:15" s="210" customFormat="1" ht="12" hidden="1" x14ac:dyDescent="0.35">
      <c r="A94" s="227" t="s">
        <v>82</v>
      </c>
      <c r="B94" s="226" t="s">
        <v>96</v>
      </c>
      <c r="C94" s="219">
        <v>200000000</v>
      </c>
      <c r="D94" s="219">
        <v>200000000</v>
      </c>
      <c r="E94" s="223"/>
      <c r="F94" s="219">
        <v>200000000</v>
      </c>
      <c r="G94" s="219">
        <v>200000000</v>
      </c>
      <c r="H94" s="223"/>
      <c r="I94" s="233"/>
      <c r="J94" s="233"/>
      <c r="K94" s="233"/>
      <c r="L94" s="233"/>
      <c r="M94" s="233"/>
      <c r="N94" s="233"/>
      <c r="O94" s="233"/>
    </row>
    <row r="95" spans="1:15" s="210" customFormat="1" ht="12" hidden="1" x14ac:dyDescent="0.35">
      <c r="A95" s="227" t="s">
        <v>82</v>
      </c>
      <c r="B95" s="226" t="s">
        <v>163</v>
      </c>
      <c r="C95" s="223"/>
      <c r="D95" s="223"/>
      <c r="E95" s="223"/>
      <c r="F95" s="223"/>
      <c r="G95" s="223"/>
      <c r="H95" s="223"/>
      <c r="I95" s="233"/>
      <c r="J95" s="233"/>
      <c r="K95" s="233"/>
      <c r="L95" s="233"/>
      <c r="M95" s="233"/>
      <c r="N95" s="233"/>
      <c r="O95" s="233"/>
    </row>
    <row r="96" spans="1:15" s="210" customFormat="1" ht="12" hidden="1" x14ac:dyDescent="0.35">
      <c r="A96" s="227" t="s">
        <v>82</v>
      </c>
      <c r="B96" s="226" t="s">
        <v>164</v>
      </c>
      <c r="C96" s="223"/>
      <c r="D96" s="223"/>
      <c r="E96" s="223"/>
      <c r="F96" s="223"/>
      <c r="G96" s="223"/>
      <c r="H96" s="223"/>
      <c r="I96" s="233"/>
      <c r="J96" s="233"/>
      <c r="K96" s="233"/>
      <c r="L96" s="233"/>
      <c r="M96" s="233"/>
      <c r="N96" s="233"/>
      <c r="O96" s="233"/>
    </row>
    <row r="97" spans="1:15" s="210" customFormat="1" ht="12" hidden="1" x14ac:dyDescent="0.35">
      <c r="A97" s="227" t="s">
        <v>82</v>
      </c>
      <c r="B97" s="226" t="s">
        <v>139</v>
      </c>
      <c r="C97" s="223"/>
      <c r="D97" s="223"/>
      <c r="E97" s="223"/>
      <c r="F97" s="223"/>
      <c r="G97" s="223"/>
      <c r="H97" s="223"/>
      <c r="I97" s="233"/>
      <c r="J97" s="233"/>
      <c r="K97" s="233"/>
      <c r="L97" s="233"/>
      <c r="M97" s="233"/>
      <c r="N97" s="233"/>
      <c r="O97" s="233"/>
    </row>
    <row r="98" spans="1:15" s="210" customFormat="1" ht="12" hidden="1" x14ac:dyDescent="0.35">
      <c r="A98" s="227" t="s">
        <v>82</v>
      </c>
      <c r="B98" s="226" t="s">
        <v>165</v>
      </c>
      <c r="C98" s="223"/>
      <c r="D98" s="223"/>
      <c r="E98" s="223"/>
      <c r="F98" s="223"/>
      <c r="G98" s="223"/>
      <c r="H98" s="223"/>
      <c r="I98" s="233"/>
      <c r="J98" s="233"/>
      <c r="K98" s="233"/>
      <c r="L98" s="233"/>
      <c r="M98" s="233"/>
      <c r="N98" s="233"/>
      <c r="O98" s="233"/>
    </row>
    <row r="99" spans="1:15" s="210" customFormat="1" ht="12" hidden="1" x14ac:dyDescent="0.35">
      <c r="A99" s="227" t="s">
        <v>82</v>
      </c>
      <c r="B99" s="226" t="s">
        <v>166</v>
      </c>
      <c r="C99" s="223"/>
      <c r="D99" s="223"/>
      <c r="E99" s="223"/>
      <c r="F99" s="223"/>
      <c r="G99" s="223"/>
      <c r="H99" s="223"/>
      <c r="I99" s="233"/>
      <c r="J99" s="233"/>
      <c r="K99" s="233"/>
      <c r="L99" s="233"/>
      <c r="M99" s="233"/>
      <c r="N99" s="233"/>
      <c r="O99" s="233"/>
    </row>
    <row r="100" spans="1:15" s="210" customFormat="1" ht="34.5" x14ac:dyDescent="0.35">
      <c r="A100" s="214">
        <v>4</v>
      </c>
      <c r="B100" s="228" t="s">
        <v>30</v>
      </c>
      <c r="C100" s="224">
        <v>824920000</v>
      </c>
      <c r="D100" s="224">
        <v>710020000</v>
      </c>
      <c r="E100" s="224">
        <v>114900000</v>
      </c>
      <c r="F100" s="224">
        <v>824920000</v>
      </c>
      <c r="G100" s="224">
        <v>710020000</v>
      </c>
      <c r="H100" s="224">
        <v>114900000</v>
      </c>
      <c r="I100" s="233"/>
      <c r="J100" s="233"/>
      <c r="K100" s="233"/>
      <c r="L100" s="233"/>
      <c r="M100" s="233"/>
      <c r="N100" s="233"/>
      <c r="O100" s="233"/>
    </row>
    <row r="101" spans="1:15" s="210" customFormat="1" ht="11.5" hidden="1" x14ac:dyDescent="0.35">
      <c r="A101" s="217" t="s">
        <v>82</v>
      </c>
      <c r="B101" s="222" t="s">
        <v>95</v>
      </c>
      <c r="C101" s="219">
        <v>400000000</v>
      </c>
      <c r="D101" s="219">
        <v>354700000</v>
      </c>
      <c r="E101" s="219">
        <v>45300000</v>
      </c>
      <c r="F101" s="219">
        <v>400000000</v>
      </c>
      <c r="G101" s="219">
        <v>354700000</v>
      </c>
      <c r="H101" s="219">
        <v>45300000</v>
      </c>
      <c r="I101" s="233"/>
      <c r="J101" s="233"/>
      <c r="K101" s="233"/>
      <c r="L101" s="233"/>
      <c r="M101" s="233"/>
      <c r="N101" s="233"/>
      <c r="O101" s="233"/>
    </row>
    <row r="102" spans="1:15" s="210" customFormat="1" ht="11.5" hidden="1" x14ac:dyDescent="0.35">
      <c r="A102" s="217" t="s">
        <v>82</v>
      </c>
      <c r="B102" s="222" t="s">
        <v>86</v>
      </c>
      <c r="C102" s="219">
        <v>99500000</v>
      </c>
      <c r="D102" s="219">
        <v>90800000</v>
      </c>
      <c r="E102" s="219">
        <v>8700000</v>
      </c>
      <c r="F102" s="219">
        <v>99500000</v>
      </c>
      <c r="G102" s="219">
        <v>90800000</v>
      </c>
      <c r="H102" s="219">
        <v>8700000</v>
      </c>
      <c r="I102" s="233"/>
      <c r="J102" s="233"/>
      <c r="K102" s="233"/>
      <c r="L102" s="233"/>
      <c r="M102" s="233"/>
      <c r="N102" s="233"/>
      <c r="O102" s="233"/>
    </row>
    <row r="103" spans="1:15" s="210" customFormat="1" ht="11.5" hidden="1" x14ac:dyDescent="0.35">
      <c r="A103" s="217" t="s">
        <v>82</v>
      </c>
      <c r="B103" s="218" t="s">
        <v>88</v>
      </c>
      <c r="C103" s="219">
        <v>61000000</v>
      </c>
      <c r="D103" s="219">
        <v>51000000</v>
      </c>
      <c r="E103" s="219">
        <v>10000000</v>
      </c>
      <c r="F103" s="219">
        <v>61000000</v>
      </c>
      <c r="G103" s="219">
        <v>51000000</v>
      </c>
      <c r="H103" s="219">
        <v>10000000</v>
      </c>
      <c r="I103" s="233"/>
      <c r="J103" s="233"/>
      <c r="K103" s="233"/>
      <c r="L103" s="233"/>
      <c r="M103" s="233"/>
      <c r="N103" s="233"/>
      <c r="O103" s="233"/>
    </row>
    <row r="104" spans="1:15" s="210" customFormat="1" ht="11.5" hidden="1" x14ac:dyDescent="0.35">
      <c r="A104" s="217" t="s">
        <v>82</v>
      </c>
      <c r="B104" s="218" t="s">
        <v>89</v>
      </c>
      <c r="C104" s="219">
        <v>50720000</v>
      </c>
      <c r="D104" s="219">
        <v>39020000</v>
      </c>
      <c r="E104" s="219">
        <v>11700000</v>
      </c>
      <c r="F104" s="219">
        <v>50720000</v>
      </c>
      <c r="G104" s="219">
        <v>39020000</v>
      </c>
      <c r="H104" s="219">
        <v>11700000</v>
      </c>
      <c r="I104" s="233"/>
      <c r="J104" s="233"/>
      <c r="K104" s="233"/>
      <c r="L104" s="233"/>
      <c r="M104" s="233"/>
      <c r="N104" s="233"/>
      <c r="O104" s="233"/>
    </row>
    <row r="105" spans="1:15" s="210" customFormat="1" ht="11.5" hidden="1" x14ac:dyDescent="0.35">
      <c r="A105" s="217" t="s">
        <v>82</v>
      </c>
      <c r="B105" s="218" t="s">
        <v>90</v>
      </c>
      <c r="C105" s="219">
        <v>27400000</v>
      </c>
      <c r="D105" s="219">
        <v>17100000</v>
      </c>
      <c r="E105" s="219">
        <v>10300000</v>
      </c>
      <c r="F105" s="219">
        <v>27400000</v>
      </c>
      <c r="G105" s="219">
        <v>17100000</v>
      </c>
      <c r="H105" s="219">
        <v>10300000</v>
      </c>
      <c r="I105" s="233"/>
      <c r="J105" s="233"/>
      <c r="K105" s="233"/>
      <c r="L105" s="233"/>
      <c r="M105" s="233"/>
      <c r="N105" s="233"/>
      <c r="O105" s="233"/>
    </row>
    <row r="106" spans="1:15" s="210" customFormat="1" ht="11.5" hidden="1" x14ac:dyDescent="0.35">
      <c r="A106" s="217" t="s">
        <v>82</v>
      </c>
      <c r="B106" s="218" t="s">
        <v>91</v>
      </c>
      <c r="C106" s="219">
        <v>75000000</v>
      </c>
      <c r="D106" s="219">
        <v>67700000</v>
      </c>
      <c r="E106" s="219">
        <v>7300000</v>
      </c>
      <c r="F106" s="219">
        <v>75000000</v>
      </c>
      <c r="G106" s="219">
        <v>67700000</v>
      </c>
      <c r="H106" s="219">
        <v>7300000</v>
      </c>
      <c r="I106" s="233"/>
      <c r="J106" s="233"/>
      <c r="K106" s="233"/>
      <c r="L106" s="233"/>
      <c r="M106" s="233"/>
      <c r="N106" s="233"/>
      <c r="O106" s="233"/>
    </row>
    <row r="107" spans="1:15" s="210" customFormat="1" ht="11.5" hidden="1" x14ac:dyDescent="0.35">
      <c r="A107" s="217" t="s">
        <v>82</v>
      </c>
      <c r="B107" s="218" t="s">
        <v>92</v>
      </c>
      <c r="C107" s="219">
        <v>25300000</v>
      </c>
      <c r="D107" s="219">
        <v>15000000</v>
      </c>
      <c r="E107" s="219">
        <v>10300000</v>
      </c>
      <c r="F107" s="219">
        <v>25300000</v>
      </c>
      <c r="G107" s="219">
        <v>15000000</v>
      </c>
      <c r="H107" s="219">
        <v>10300000</v>
      </c>
      <c r="I107" s="233"/>
      <c r="J107" s="233"/>
      <c r="K107" s="233"/>
      <c r="L107" s="233"/>
      <c r="M107" s="233"/>
      <c r="N107" s="233"/>
      <c r="O107" s="233"/>
    </row>
    <row r="108" spans="1:15" s="210" customFormat="1" ht="11.5" hidden="1" x14ac:dyDescent="0.35">
      <c r="A108" s="217" t="s">
        <v>82</v>
      </c>
      <c r="B108" s="218" t="s">
        <v>93</v>
      </c>
      <c r="C108" s="219">
        <v>86000000</v>
      </c>
      <c r="D108" s="219">
        <v>74700000</v>
      </c>
      <c r="E108" s="219">
        <v>11300000</v>
      </c>
      <c r="F108" s="219">
        <v>86000000</v>
      </c>
      <c r="G108" s="219">
        <v>74700000</v>
      </c>
      <c r="H108" s="219">
        <v>11300000</v>
      </c>
      <c r="I108" s="233"/>
      <c r="J108" s="233"/>
      <c r="K108" s="233"/>
      <c r="L108" s="233"/>
      <c r="M108" s="233"/>
      <c r="N108" s="233"/>
      <c r="O108" s="233"/>
    </row>
    <row r="109" spans="1:15" s="210" customFormat="1" ht="11.5" hidden="1" x14ac:dyDescent="0.35">
      <c r="A109" s="217" t="s">
        <v>82</v>
      </c>
      <c r="B109" s="222" t="s">
        <v>108</v>
      </c>
      <c r="C109" s="223"/>
      <c r="D109" s="223"/>
      <c r="E109" s="223"/>
      <c r="F109" s="223"/>
      <c r="G109" s="223"/>
      <c r="H109" s="223"/>
      <c r="I109" s="233"/>
      <c r="J109" s="233"/>
      <c r="K109" s="233"/>
      <c r="L109" s="233"/>
      <c r="M109" s="233"/>
      <c r="N109" s="233"/>
      <c r="O109" s="233"/>
    </row>
    <row r="110" spans="1:15" s="210" customFormat="1" ht="11.5" hidden="1" x14ac:dyDescent="0.35">
      <c r="A110" s="217" t="s">
        <v>82</v>
      </c>
      <c r="B110" s="218" t="s">
        <v>87</v>
      </c>
      <c r="C110" s="223"/>
      <c r="D110" s="223"/>
      <c r="E110" s="223"/>
      <c r="F110" s="223"/>
      <c r="G110" s="223"/>
      <c r="H110" s="223"/>
      <c r="I110" s="233"/>
      <c r="J110" s="233"/>
      <c r="K110" s="233"/>
      <c r="L110" s="233"/>
      <c r="M110" s="233"/>
      <c r="N110" s="233"/>
      <c r="O110" s="233"/>
    </row>
    <row r="111" spans="1:15" s="210" customFormat="1" ht="11.5" hidden="1" x14ac:dyDescent="0.35">
      <c r="A111" s="217" t="s">
        <v>82</v>
      </c>
      <c r="B111" s="218" t="s">
        <v>94</v>
      </c>
      <c r="C111" s="223"/>
      <c r="D111" s="223"/>
      <c r="E111" s="223"/>
      <c r="F111" s="223"/>
      <c r="G111" s="223"/>
      <c r="H111" s="223"/>
      <c r="I111" s="233"/>
      <c r="J111" s="233"/>
      <c r="K111" s="233"/>
      <c r="L111" s="233"/>
      <c r="M111" s="233"/>
      <c r="N111" s="233"/>
      <c r="O111" s="233"/>
    </row>
    <row r="112" spans="1:15" s="210" customFormat="1" ht="57.5" x14ac:dyDescent="0.35">
      <c r="A112" s="214">
        <v>5</v>
      </c>
      <c r="B112" s="228" t="s">
        <v>43</v>
      </c>
      <c r="C112" s="224">
        <v>170000000</v>
      </c>
      <c r="D112" s="224">
        <v>165000000</v>
      </c>
      <c r="E112" s="224">
        <v>5000000</v>
      </c>
      <c r="F112" s="224">
        <v>170000000</v>
      </c>
      <c r="G112" s="224">
        <v>165000000</v>
      </c>
      <c r="H112" s="224">
        <v>5000000</v>
      </c>
      <c r="I112" s="233"/>
      <c r="J112" s="233"/>
      <c r="K112" s="233"/>
      <c r="L112" s="233"/>
      <c r="M112" s="233"/>
      <c r="N112" s="233"/>
      <c r="O112" s="233"/>
    </row>
    <row r="113" spans="1:15" s="210" customFormat="1" ht="80.5" x14ac:dyDescent="0.35">
      <c r="A113" s="217" t="s">
        <v>37</v>
      </c>
      <c r="B113" s="222" t="s">
        <v>167</v>
      </c>
      <c r="C113" s="223">
        <v>100000000</v>
      </c>
      <c r="D113" s="223">
        <v>95000000</v>
      </c>
      <c r="E113" s="223">
        <v>5000000</v>
      </c>
      <c r="F113" s="223">
        <v>100000000</v>
      </c>
      <c r="G113" s="223">
        <v>95000000</v>
      </c>
      <c r="H113" s="223">
        <v>5000000</v>
      </c>
      <c r="I113" s="233"/>
      <c r="J113" s="233"/>
      <c r="K113" s="233"/>
      <c r="L113" s="233"/>
      <c r="M113" s="233"/>
      <c r="N113" s="233"/>
      <c r="O113" s="233"/>
    </row>
    <row r="114" spans="1:15" s="210" customFormat="1" ht="11.5" hidden="1" x14ac:dyDescent="0.35">
      <c r="A114" s="217" t="s">
        <v>82</v>
      </c>
      <c r="B114" s="222" t="s">
        <v>113</v>
      </c>
      <c r="C114" s="219">
        <v>100000000</v>
      </c>
      <c r="D114" s="219">
        <v>95000000</v>
      </c>
      <c r="E114" s="219">
        <v>5000000</v>
      </c>
      <c r="F114" s="219">
        <v>100000000</v>
      </c>
      <c r="G114" s="219">
        <v>95000000</v>
      </c>
      <c r="H114" s="219">
        <v>5000000</v>
      </c>
      <c r="I114" s="233"/>
      <c r="J114" s="233"/>
      <c r="K114" s="233"/>
      <c r="L114" s="233"/>
      <c r="M114" s="233"/>
      <c r="N114" s="233"/>
      <c r="O114" s="233"/>
    </row>
    <row r="115" spans="1:15" s="210" customFormat="1" ht="11.5" hidden="1" x14ac:dyDescent="0.35">
      <c r="A115" s="217" t="s">
        <v>82</v>
      </c>
      <c r="B115" s="222" t="s">
        <v>163</v>
      </c>
      <c r="C115" s="223"/>
      <c r="D115" s="223"/>
      <c r="E115" s="223"/>
      <c r="F115" s="223"/>
      <c r="G115" s="223"/>
      <c r="H115" s="223"/>
      <c r="I115" s="233"/>
      <c r="J115" s="233"/>
      <c r="K115" s="233"/>
      <c r="L115" s="233"/>
      <c r="M115" s="233"/>
      <c r="N115" s="233"/>
      <c r="O115" s="233"/>
    </row>
    <row r="116" spans="1:15" s="210" customFormat="1" ht="46" x14ac:dyDescent="0.35">
      <c r="A116" s="217" t="s">
        <v>37</v>
      </c>
      <c r="B116" s="222" t="s">
        <v>45</v>
      </c>
      <c r="C116" s="223">
        <v>70000000</v>
      </c>
      <c r="D116" s="223">
        <v>70000000</v>
      </c>
      <c r="E116" s="223">
        <v>0</v>
      </c>
      <c r="F116" s="223">
        <v>70000000</v>
      </c>
      <c r="G116" s="223">
        <v>70000000</v>
      </c>
      <c r="H116" s="223">
        <v>0</v>
      </c>
      <c r="I116" s="233"/>
      <c r="J116" s="233"/>
      <c r="K116" s="233"/>
      <c r="L116" s="233"/>
      <c r="M116" s="233"/>
      <c r="N116" s="233"/>
      <c r="O116" s="233"/>
    </row>
    <row r="117" spans="1:15" s="210" customFormat="1" ht="64.5" customHeight="1" x14ac:dyDescent="0.35">
      <c r="A117" s="214">
        <v>6</v>
      </c>
      <c r="B117" s="228" t="s">
        <v>106</v>
      </c>
      <c r="C117" s="224">
        <f>C118</f>
        <v>974539000</v>
      </c>
      <c r="D117" s="224">
        <f t="shared" ref="D117:E117" si="28">D118</f>
        <v>0</v>
      </c>
      <c r="E117" s="224">
        <f t="shared" si="28"/>
        <v>974539000</v>
      </c>
      <c r="F117" s="224">
        <f>F118</f>
        <v>974539000</v>
      </c>
      <c r="G117" s="224">
        <f t="shared" ref="G117" si="29">G118</f>
        <v>0</v>
      </c>
      <c r="H117" s="224">
        <f t="shared" ref="H117" si="30">H118</f>
        <v>974539000</v>
      </c>
      <c r="I117" s="235">
        <f>I118</f>
        <v>6261059000</v>
      </c>
      <c r="J117" s="235">
        <f t="shared" ref="J117" si="31">J118</f>
        <v>5145220000</v>
      </c>
      <c r="K117" s="235">
        <f t="shared" ref="K117" si="32">K118</f>
        <v>1115839000</v>
      </c>
      <c r="L117" s="235">
        <f t="shared" ref="L117" si="33">L118</f>
        <v>6261059000</v>
      </c>
      <c r="M117" s="235">
        <f t="shared" ref="M117" si="34">M118</f>
        <v>5145220000</v>
      </c>
      <c r="N117" s="235">
        <f t="shared" ref="N117" si="35">N118</f>
        <v>1115839000</v>
      </c>
      <c r="O117" s="233"/>
    </row>
    <row r="118" spans="1:15" s="210" customFormat="1" ht="44.25" customHeight="1" x14ac:dyDescent="0.35">
      <c r="A118" s="217" t="s">
        <v>37</v>
      </c>
      <c r="B118" s="222" t="s">
        <v>107</v>
      </c>
      <c r="C118" s="223">
        <f>D118+E118</f>
        <v>974539000</v>
      </c>
      <c r="D118" s="223"/>
      <c r="E118" s="223">
        <v>974539000</v>
      </c>
      <c r="F118" s="223">
        <f>G118+H118</f>
        <v>974539000</v>
      </c>
      <c r="G118" s="223"/>
      <c r="H118" s="223">
        <v>974539000</v>
      </c>
      <c r="I118" s="234">
        <f>J118+K118</f>
        <v>6261059000</v>
      </c>
      <c r="J118" s="234">
        <f>G59</f>
        <v>5145220000</v>
      </c>
      <c r="K118" s="234">
        <f>H59</f>
        <v>1115839000</v>
      </c>
      <c r="L118" s="234">
        <f>C118-F118+I118</f>
        <v>6261059000</v>
      </c>
      <c r="M118" s="234">
        <f>D118-G118+J118</f>
        <v>5145220000</v>
      </c>
      <c r="N118" s="234">
        <f>E118-H118+K118</f>
        <v>1115839000</v>
      </c>
      <c r="O118" s="233"/>
    </row>
  </sheetData>
  <mergeCells count="16">
    <mergeCell ref="A5:A7"/>
    <mergeCell ref="O5:O7"/>
    <mergeCell ref="A2:O2"/>
    <mergeCell ref="M4:O4"/>
    <mergeCell ref="E6:E7"/>
    <mergeCell ref="L6:L7"/>
    <mergeCell ref="M6:M7"/>
    <mergeCell ref="N6:N7"/>
    <mergeCell ref="L5:N5"/>
    <mergeCell ref="B5:B7"/>
    <mergeCell ref="F6:H6"/>
    <mergeCell ref="C5:E5"/>
    <mergeCell ref="I6:K6"/>
    <mergeCell ref="F5:K5"/>
    <mergeCell ref="C6:C7"/>
    <mergeCell ref="D6:D7"/>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44"/>
  <sheetViews>
    <sheetView tabSelected="1" zoomScale="90" zoomScaleNormal="90" zoomScaleSheetLayoutView="85" workbookViewId="0">
      <pane ySplit="8" topLeftCell="A9" activePane="bottomLeft" state="frozenSplit"/>
      <selection pane="bottomLeft" activeCell="H14" sqref="H14"/>
    </sheetView>
  </sheetViews>
  <sheetFormatPr defaultColWidth="9" defaultRowHeight="13" x14ac:dyDescent="0.35"/>
  <cols>
    <col min="1" max="1" width="4.25" style="171" customWidth="1"/>
    <col min="2" max="2" width="38.08203125" style="174" customWidth="1"/>
    <col min="3" max="4" width="11.25" style="174" customWidth="1"/>
    <col min="5" max="5" width="8.83203125" style="174" customWidth="1"/>
    <col min="6" max="6" width="11.08203125" style="171" customWidth="1"/>
    <col min="7" max="7" width="11.75" style="171" customWidth="1"/>
    <col min="8" max="8" width="8.08203125" style="171" customWidth="1"/>
    <col min="9" max="9" width="11.58203125" style="171" customWidth="1"/>
    <col min="10" max="10" width="10.75" style="171" customWidth="1"/>
    <col min="11" max="11" width="8.75" style="171" customWidth="1"/>
    <col min="12" max="13" width="11.25" style="171" customWidth="1"/>
    <col min="14" max="14" width="9.08203125" style="171" customWidth="1"/>
    <col min="15" max="15" width="11" style="171" customWidth="1"/>
    <col min="16" max="16" width="28.83203125" style="174" hidden="1" customWidth="1"/>
    <col min="17" max="16384" width="9" style="174"/>
  </cols>
  <sheetData>
    <row r="1" spans="1:18" s="262" customFormat="1" ht="21.75" customHeight="1" x14ac:dyDescent="0.35">
      <c r="A1" s="171"/>
      <c r="B1" s="174"/>
      <c r="C1" s="174"/>
      <c r="D1" s="171"/>
      <c r="E1" s="171"/>
      <c r="F1" s="171"/>
      <c r="G1" s="171"/>
      <c r="H1" s="171"/>
      <c r="I1" s="171"/>
      <c r="J1" s="171"/>
      <c r="K1" s="171"/>
      <c r="L1" s="259"/>
      <c r="M1" s="259"/>
      <c r="N1" s="309" t="s">
        <v>313</v>
      </c>
      <c r="O1" s="307"/>
      <c r="P1" s="174" t="s">
        <v>169</v>
      </c>
      <c r="Q1" s="174"/>
    </row>
    <row r="2" spans="1:18" s="263" customFormat="1" ht="25.5" customHeight="1" x14ac:dyDescent="0.35">
      <c r="A2" s="312" t="s">
        <v>275</v>
      </c>
      <c r="B2" s="312"/>
      <c r="C2" s="312"/>
      <c r="D2" s="312"/>
      <c r="E2" s="312"/>
      <c r="F2" s="312"/>
      <c r="G2" s="312"/>
      <c r="H2" s="312"/>
      <c r="I2" s="312"/>
      <c r="J2" s="312"/>
      <c r="K2" s="312"/>
      <c r="L2" s="312"/>
      <c r="M2" s="312"/>
      <c r="N2" s="312"/>
      <c r="O2" s="307"/>
      <c r="P2" s="307"/>
      <c r="Q2" s="174"/>
    </row>
    <row r="3" spans="1:18" ht="18" customHeight="1" x14ac:dyDescent="0.35">
      <c r="A3" s="313" t="s">
        <v>312</v>
      </c>
      <c r="B3" s="313"/>
      <c r="C3" s="313"/>
      <c r="D3" s="313"/>
      <c r="E3" s="313"/>
      <c r="F3" s="313"/>
      <c r="G3" s="313"/>
      <c r="H3" s="313"/>
      <c r="I3" s="313"/>
      <c r="J3" s="313"/>
      <c r="K3" s="313"/>
      <c r="L3" s="313"/>
      <c r="M3" s="313"/>
      <c r="N3" s="313"/>
      <c r="O3" s="314"/>
      <c r="P3" s="314"/>
      <c r="R3" s="171"/>
    </row>
    <row r="4" spans="1:18" s="262" customFormat="1" ht="22.5" customHeight="1" x14ac:dyDescent="0.35">
      <c r="A4" s="284"/>
      <c r="B4" s="285"/>
      <c r="C4" s="285"/>
      <c r="D4" s="285"/>
      <c r="E4" s="285"/>
      <c r="F4" s="285"/>
      <c r="G4" s="285"/>
      <c r="H4" s="285"/>
      <c r="I4" s="285"/>
      <c r="J4" s="285"/>
      <c r="K4" s="285"/>
      <c r="L4" s="263"/>
      <c r="M4" s="263"/>
      <c r="N4" s="310" t="s">
        <v>24</v>
      </c>
      <c r="O4" s="311"/>
      <c r="P4" s="286" t="s">
        <v>24</v>
      </c>
      <c r="Q4" s="174"/>
    </row>
    <row r="5" spans="1:18" s="262" customFormat="1" ht="18.75" customHeight="1" x14ac:dyDescent="0.35">
      <c r="A5" s="304" t="s">
        <v>298</v>
      </c>
      <c r="B5" s="304" t="s">
        <v>1</v>
      </c>
      <c r="C5" s="304" t="s">
        <v>5</v>
      </c>
      <c r="D5" s="304"/>
      <c r="E5" s="304"/>
      <c r="F5" s="304" t="s">
        <v>274</v>
      </c>
      <c r="G5" s="304"/>
      <c r="H5" s="304"/>
      <c r="I5" s="304"/>
      <c r="J5" s="304"/>
      <c r="K5" s="304"/>
      <c r="L5" s="304" t="s">
        <v>137</v>
      </c>
      <c r="M5" s="304"/>
      <c r="N5" s="304"/>
      <c r="O5" s="304" t="s">
        <v>279</v>
      </c>
      <c r="P5" s="307" t="s">
        <v>110</v>
      </c>
      <c r="Q5" s="174"/>
    </row>
    <row r="6" spans="1:18" s="262" customFormat="1" ht="18.75" customHeight="1" x14ac:dyDescent="0.35">
      <c r="A6" s="304"/>
      <c r="B6" s="304"/>
      <c r="C6" s="304" t="s">
        <v>9</v>
      </c>
      <c r="D6" s="304" t="s">
        <v>10</v>
      </c>
      <c r="E6" s="304"/>
      <c r="F6" s="304" t="s">
        <v>4</v>
      </c>
      <c r="G6" s="304"/>
      <c r="H6" s="304"/>
      <c r="I6" s="304" t="s">
        <v>3</v>
      </c>
      <c r="J6" s="304"/>
      <c r="K6" s="304"/>
      <c r="L6" s="304" t="s">
        <v>9</v>
      </c>
      <c r="M6" s="304" t="s">
        <v>10</v>
      </c>
      <c r="N6" s="304"/>
      <c r="O6" s="304"/>
      <c r="P6" s="307"/>
      <c r="Q6" s="174"/>
    </row>
    <row r="7" spans="1:18" s="287" customFormat="1" ht="18.75" customHeight="1" x14ac:dyDescent="0.35">
      <c r="A7" s="304"/>
      <c r="B7" s="304"/>
      <c r="C7" s="304"/>
      <c r="D7" s="260" t="s">
        <v>11</v>
      </c>
      <c r="E7" s="260" t="s">
        <v>12</v>
      </c>
      <c r="F7" s="260" t="s">
        <v>9</v>
      </c>
      <c r="G7" s="260" t="s">
        <v>11</v>
      </c>
      <c r="H7" s="260" t="s">
        <v>12</v>
      </c>
      <c r="I7" s="260" t="s">
        <v>9</v>
      </c>
      <c r="J7" s="260" t="s">
        <v>11</v>
      </c>
      <c r="K7" s="260" t="s">
        <v>12</v>
      </c>
      <c r="L7" s="304"/>
      <c r="M7" s="260" t="s">
        <v>11</v>
      </c>
      <c r="N7" s="260" t="s">
        <v>12</v>
      </c>
      <c r="O7" s="304"/>
      <c r="P7" s="307"/>
      <c r="Q7" s="174"/>
    </row>
    <row r="8" spans="1:18" s="262" customFormat="1" ht="18.75" customHeight="1" x14ac:dyDescent="0.35">
      <c r="A8" s="151"/>
      <c r="B8" s="151" t="s">
        <v>22</v>
      </c>
      <c r="C8" s="151" t="s">
        <v>222</v>
      </c>
      <c r="D8" s="254">
        <v>2</v>
      </c>
      <c r="E8" s="255">
        <v>3</v>
      </c>
      <c r="F8" s="255" t="s">
        <v>223</v>
      </c>
      <c r="G8" s="255">
        <v>5</v>
      </c>
      <c r="H8" s="255">
        <v>6</v>
      </c>
      <c r="I8" s="255" t="s">
        <v>224</v>
      </c>
      <c r="J8" s="255">
        <v>8</v>
      </c>
      <c r="K8" s="255">
        <v>9</v>
      </c>
      <c r="L8" s="255" t="s">
        <v>225</v>
      </c>
      <c r="M8" s="255">
        <v>11</v>
      </c>
      <c r="N8" s="255">
        <v>12</v>
      </c>
      <c r="O8" s="270">
        <v>13</v>
      </c>
      <c r="P8" s="286">
        <v>14</v>
      </c>
      <c r="Q8" s="286"/>
      <c r="R8" s="288"/>
    </row>
    <row r="9" spans="1:18" s="303" customFormat="1" ht="28.5" customHeight="1" x14ac:dyDescent="0.35">
      <c r="A9" s="266"/>
      <c r="B9" s="241" t="s">
        <v>136</v>
      </c>
      <c r="C9" s="241">
        <f>C10</f>
        <v>3692019123</v>
      </c>
      <c r="D9" s="241">
        <f t="shared" ref="D9:K9" si="0">D10</f>
        <v>3646165853</v>
      </c>
      <c r="E9" s="241">
        <f t="shared" si="0"/>
        <v>45853270</v>
      </c>
      <c r="F9" s="241">
        <f t="shared" si="0"/>
        <v>2401409743</v>
      </c>
      <c r="G9" s="241">
        <f t="shared" si="0"/>
        <v>2393191098</v>
      </c>
      <c r="H9" s="241">
        <f t="shared" si="0"/>
        <v>8218645</v>
      </c>
      <c r="I9" s="241">
        <f t="shared" si="0"/>
        <v>2401409743</v>
      </c>
      <c r="J9" s="241">
        <f t="shared" si="0"/>
        <v>2393191098</v>
      </c>
      <c r="K9" s="241">
        <f t="shared" si="0"/>
        <v>8218645</v>
      </c>
      <c r="L9" s="302">
        <f>L10</f>
        <v>3692019123</v>
      </c>
      <c r="M9" s="264">
        <f>M10</f>
        <v>3646165853</v>
      </c>
      <c r="N9" s="264">
        <f>N10</f>
        <v>45853270</v>
      </c>
      <c r="O9" s="240"/>
      <c r="P9" s="167"/>
      <c r="Q9" s="167"/>
      <c r="R9" s="288"/>
    </row>
    <row r="10" spans="1:18" s="292" customFormat="1" ht="33" customHeight="1" x14ac:dyDescent="0.35">
      <c r="A10" s="277" t="s">
        <v>34</v>
      </c>
      <c r="B10" s="246" t="s">
        <v>276</v>
      </c>
      <c r="C10" s="278">
        <f t="shared" ref="C10:N10" si="1">C11+C14+C20+C30+C36+C39+C41</f>
        <v>3692019123</v>
      </c>
      <c r="D10" s="278">
        <f t="shared" si="1"/>
        <v>3646165853</v>
      </c>
      <c r="E10" s="278">
        <f t="shared" si="1"/>
        <v>45853270</v>
      </c>
      <c r="F10" s="278">
        <f t="shared" si="1"/>
        <v>2401409743</v>
      </c>
      <c r="G10" s="278">
        <f t="shared" si="1"/>
        <v>2393191098</v>
      </c>
      <c r="H10" s="278">
        <f t="shared" si="1"/>
        <v>8218645</v>
      </c>
      <c r="I10" s="278">
        <f t="shared" si="1"/>
        <v>2401409743</v>
      </c>
      <c r="J10" s="278">
        <f t="shared" si="1"/>
        <v>2393191098</v>
      </c>
      <c r="K10" s="278">
        <f t="shared" si="1"/>
        <v>8218645</v>
      </c>
      <c r="L10" s="278">
        <f t="shared" si="1"/>
        <v>3692019123</v>
      </c>
      <c r="M10" s="278">
        <f t="shared" si="1"/>
        <v>3646165853</v>
      </c>
      <c r="N10" s="278">
        <f t="shared" si="1"/>
        <v>45853270</v>
      </c>
      <c r="O10" s="279"/>
      <c r="P10" s="291"/>
      <c r="Q10" s="291"/>
      <c r="R10" s="290"/>
    </row>
    <row r="11" spans="1:18" s="294" customFormat="1" ht="34.5" customHeight="1" x14ac:dyDescent="0.35">
      <c r="A11" s="266">
        <v>1</v>
      </c>
      <c r="B11" s="165" t="s">
        <v>35</v>
      </c>
      <c r="C11" s="241">
        <f>C12</f>
        <v>1346000</v>
      </c>
      <c r="D11" s="241">
        <f t="shared" ref="D11:N11" si="2">D12</f>
        <v>1346000</v>
      </c>
      <c r="E11" s="241">
        <f t="shared" si="2"/>
        <v>0</v>
      </c>
      <c r="F11" s="241">
        <f t="shared" si="2"/>
        <v>1346000</v>
      </c>
      <c r="G11" s="241">
        <f t="shared" si="2"/>
        <v>1346000</v>
      </c>
      <c r="H11" s="241">
        <f t="shared" si="2"/>
        <v>0</v>
      </c>
      <c r="I11" s="241">
        <f t="shared" si="2"/>
        <v>0</v>
      </c>
      <c r="J11" s="241">
        <f t="shared" si="2"/>
        <v>0</v>
      </c>
      <c r="K11" s="241">
        <f t="shared" si="2"/>
        <v>0</v>
      </c>
      <c r="L11" s="241">
        <f t="shared" si="2"/>
        <v>0</v>
      </c>
      <c r="M11" s="242">
        <f t="shared" si="2"/>
        <v>0</v>
      </c>
      <c r="N11" s="166">
        <f t="shared" si="2"/>
        <v>0</v>
      </c>
      <c r="O11" s="260"/>
      <c r="P11" s="167"/>
      <c r="Q11" s="167"/>
      <c r="R11" s="293"/>
    </row>
    <row r="12" spans="1:18" s="296" customFormat="1" ht="29.25" customHeight="1" x14ac:dyDescent="0.35">
      <c r="A12" s="267" t="s">
        <v>174</v>
      </c>
      <c r="B12" s="170" t="s">
        <v>277</v>
      </c>
      <c r="C12" s="243">
        <f>C13</f>
        <v>1346000</v>
      </c>
      <c r="D12" s="243">
        <f t="shared" ref="D12:N12" si="3">D13</f>
        <v>1346000</v>
      </c>
      <c r="E12" s="243">
        <f t="shared" si="3"/>
        <v>0</v>
      </c>
      <c r="F12" s="243">
        <f t="shared" si="3"/>
        <v>1346000</v>
      </c>
      <c r="G12" s="243">
        <f t="shared" si="3"/>
        <v>1346000</v>
      </c>
      <c r="H12" s="243">
        <f t="shared" si="3"/>
        <v>0</v>
      </c>
      <c r="I12" s="243">
        <f t="shared" si="3"/>
        <v>0</v>
      </c>
      <c r="J12" s="243">
        <f t="shared" si="3"/>
        <v>0</v>
      </c>
      <c r="K12" s="243">
        <f t="shared" si="3"/>
        <v>0</v>
      </c>
      <c r="L12" s="243">
        <f t="shared" si="3"/>
        <v>0</v>
      </c>
      <c r="M12" s="261">
        <f t="shared" si="3"/>
        <v>0</v>
      </c>
      <c r="N12" s="172">
        <f t="shared" si="3"/>
        <v>0</v>
      </c>
      <c r="O12" s="306" t="s">
        <v>305</v>
      </c>
      <c r="P12" s="173"/>
      <c r="Q12" s="173"/>
      <c r="R12" s="295"/>
    </row>
    <row r="13" spans="1:18" s="289" customFormat="1" ht="25.5" customHeight="1" x14ac:dyDescent="0.35">
      <c r="A13" s="268" t="s">
        <v>37</v>
      </c>
      <c r="B13" s="168" t="s">
        <v>278</v>
      </c>
      <c r="C13" s="244">
        <f>D13+E13</f>
        <v>1346000</v>
      </c>
      <c r="D13" s="244">
        <v>1346000</v>
      </c>
      <c r="E13" s="244"/>
      <c r="F13" s="244">
        <f>G13+H13</f>
        <v>1346000</v>
      </c>
      <c r="G13" s="244">
        <f>D13</f>
        <v>1346000</v>
      </c>
      <c r="H13" s="244"/>
      <c r="I13" s="244">
        <f>J13+K13</f>
        <v>0</v>
      </c>
      <c r="J13" s="244"/>
      <c r="K13" s="244"/>
      <c r="L13" s="244">
        <f>M13+N13</f>
        <v>0</v>
      </c>
      <c r="M13" s="261">
        <f>D13-G13+J13</f>
        <v>0</v>
      </c>
      <c r="N13" s="169">
        <f>E13-H13+K13</f>
        <v>0</v>
      </c>
      <c r="O13" s="306"/>
      <c r="P13" s="174" t="s">
        <v>67</v>
      </c>
      <c r="Q13" s="174"/>
      <c r="R13" s="297"/>
    </row>
    <row r="14" spans="1:18" s="299" customFormat="1" ht="43.5" customHeight="1" x14ac:dyDescent="0.35">
      <c r="A14" s="266">
        <v>2</v>
      </c>
      <c r="B14" s="165" t="s">
        <v>47</v>
      </c>
      <c r="C14" s="241">
        <f>C15+C17</f>
        <v>1541485885</v>
      </c>
      <c r="D14" s="241">
        <f t="shared" ref="D14:N14" si="4">D15+D17</f>
        <v>1541485885</v>
      </c>
      <c r="E14" s="241">
        <f t="shared" si="4"/>
        <v>0</v>
      </c>
      <c r="F14" s="241">
        <f t="shared" si="4"/>
        <v>1541485885</v>
      </c>
      <c r="G14" s="241">
        <f t="shared" si="4"/>
        <v>1541485885</v>
      </c>
      <c r="H14" s="241">
        <f t="shared" si="4"/>
        <v>0</v>
      </c>
      <c r="I14" s="241">
        <f t="shared" si="4"/>
        <v>0</v>
      </c>
      <c r="J14" s="241">
        <f t="shared" si="4"/>
        <v>0</v>
      </c>
      <c r="K14" s="241">
        <f t="shared" si="4"/>
        <v>0</v>
      </c>
      <c r="L14" s="241">
        <f t="shared" si="4"/>
        <v>0</v>
      </c>
      <c r="M14" s="264">
        <f>M15+M17</f>
        <v>0</v>
      </c>
      <c r="N14" s="165">
        <f t="shared" si="4"/>
        <v>0</v>
      </c>
      <c r="O14" s="260"/>
      <c r="P14" s="167"/>
      <c r="Q14" s="167"/>
      <c r="R14" s="298"/>
    </row>
    <row r="15" spans="1:18" s="301" customFormat="1" ht="45" customHeight="1" x14ac:dyDescent="0.35">
      <c r="A15" s="271" t="s">
        <v>175</v>
      </c>
      <c r="B15" s="253" t="s">
        <v>281</v>
      </c>
      <c r="C15" s="253">
        <f>C16</f>
        <v>1541365485</v>
      </c>
      <c r="D15" s="253">
        <f t="shared" ref="D15:N15" si="5">D16</f>
        <v>1541365485</v>
      </c>
      <c r="E15" s="253">
        <f t="shared" si="5"/>
        <v>0</v>
      </c>
      <c r="F15" s="253">
        <f t="shared" si="5"/>
        <v>1541365485</v>
      </c>
      <c r="G15" s="276">
        <f t="shared" si="5"/>
        <v>1541365485</v>
      </c>
      <c r="H15" s="253">
        <f t="shared" si="5"/>
        <v>0</v>
      </c>
      <c r="I15" s="253">
        <f t="shared" si="5"/>
        <v>0</v>
      </c>
      <c r="J15" s="253">
        <f t="shared" si="5"/>
        <v>0</v>
      </c>
      <c r="K15" s="253">
        <f t="shared" si="5"/>
        <v>0</v>
      </c>
      <c r="L15" s="253">
        <f t="shared" si="5"/>
        <v>0</v>
      </c>
      <c r="M15" s="265">
        <f>M16</f>
        <v>0</v>
      </c>
      <c r="N15" s="170">
        <f t="shared" si="5"/>
        <v>0</v>
      </c>
      <c r="O15" s="306" t="s">
        <v>309</v>
      </c>
      <c r="P15" s="173"/>
      <c r="Q15" s="173"/>
      <c r="R15" s="300"/>
    </row>
    <row r="16" spans="1:18" s="299" customFormat="1" ht="24.75" customHeight="1" x14ac:dyDescent="0.35">
      <c r="A16" s="269" t="s">
        <v>282</v>
      </c>
      <c r="B16" s="168" t="s">
        <v>283</v>
      </c>
      <c r="C16" s="168">
        <f>D16+E16</f>
        <v>1541365485</v>
      </c>
      <c r="D16" s="244">
        <v>1541365485</v>
      </c>
      <c r="E16" s="244"/>
      <c r="F16" s="244">
        <f>G16+H16</f>
        <v>1541365485</v>
      </c>
      <c r="G16" s="244">
        <f>D16</f>
        <v>1541365485</v>
      </c>
      <c r="H16" s="244"/>
      <c r="I16" s="244">
        <f>J16+K16</f>
        <v>0</v>
      </c>
      <c r="J16" s="244">
        <v>0</v>
      </c>
      <c r="K16" s="244">
        <v>0</v>
      </c>
      <c r="L16" s="244">
        <f>M16+N16</f>
        <v>0</v>
      </c>
      <c r="M16" s="168">
        <f>D16-G16+J16</f>
        <v>0</v>
      </c>
      <c r="N16" s="168">
        <f>E16-H16+K16</f>
        <v>0</v>
      </c>
      <c r="O16" s="306"/>
      <c r="P16" s="307" t="s">
        <v>126</v>
      </c>
      <c r="Q16" s="174"/>
      <c r="R16" s="298"/>
    </row>
    <row r="17" spans="1:16" s="296" customFormat="1" ht="61.5" customHeight="1" x14ac:dyDescent="0.35">
      <c r="A17" s="271" t="s">
        <v>301</v>
      </c>
      <c r="B17" s="253" t="s">
        <v>105</v>
      </c>
      <c r="C17" s="253">
        <f>C18+C19</f>
        <v>120400</v>
      </c>
      <c r="D17" s="253">
        <f t="shared" ref="D17:N17" si="6">D18+D19</f>
        <v>120400</v>
      </c>
      <c r="E17" s="253">
        <f t="shared" si="6"/>
        <v>0</v>
      </c>
      <c r="F17" s="253">
        <f t="shared" si="6"/>
        <v>120400</v>
      </c>
      <c r="G17" s="253">
        <f t="shared" si="6"/>
        <v>120400</v>
      </c>
      <c r="H17" s="253">
        <f t="shared" si="6"/>
        <v>0</v>
      </c>
      <c r="I17" s="253">
        <f t="shared" si="6"/>
        <v>0</v>
      </c>
      <c r="J17" s="253">
        <f t="shared" si="6"/>
        <v>0</v>
      </c>
      <c r="K17" s="253">
        <f t="shared" si="6"/>
        <v>0</v>
      </c>
      <c r="L17" s="253">
        <f t="shared" si="6"/>
        <v>0</v>
      </c>
      <c r="M17" s="253">
        <f t="shared" si="6"/>
        <v>0</v>
      </c>
      <c r="N17" s="253">
        <f t="shared" si="6"/>
        <v>0</v>
      </c>
      <c r="O17" s="261"/>
      <c r="P17" s="308"/>
    </row>
    <row r="18" spans="1:16" s="289" customFormat="1" ht="30" customHeight="1" x14ac:dyDescent="0.35">
      <c r="A18" s="269" t="s">
        <v>282</v>
      </c>
      <c r="B18" s="168" t="s">
        <v>278</v>
      </c>
      <c r="C18" s="168">
        <f>D18+E18</f>
        <v>120400</v>
      </c>
      <c r="D18" s="244">
        <v>120400</v>
      </c>
      <c r="E18" s="244"/>
      <c r="F18" s="244">
        <f>G18+H18</f>
        <v>120400</v>
      </c>
      <c r="G18" s="244">
        <f>D18</f>
        <v>120400</v>
      </c>
      <c r="H18" s="244"/>
      <c r="I18" s="244">
        <f>J18+K18</f>
        <v>0</v>
      </c>
      <c r="J18" s="244"/>
      <c r="K18" s="244"/>
      <c r="L18" s="244">
        <f>M18+N18</f>
        <v>0</v>
      </c>
      <c r="M18" s="261">
        <f>D18-G18+J18</f>
        <v>0</v>
      </c>
      <c r="N18" s="169">
        <f>E18-H18+K18</f>
        <v>0</v>
      </c>
      <c r="O18" s="306" t="s">
        <v>305</v>
      </c>
      <c r="P18" s="297"/>
    </row>
    <row r="19" spans="1:16" s="289" customFormat="1" ht="35.25" hidden="1" customHeight="1" x14ac:dyDescent="0.35">
      <c r="A19" s="269" t="s">
        <v>37</v>
      </c>
      <c r="B19" s="168" t="s">
        <v>299</v>
      </c>
      <c r="C19" s="168">
        <f>D19+E19</f>
        <v>0</v>
      </c>
      <c r="D19" s="244"/>
      <c r="E19" s="244"/>
      <c r="F19" s="244">
        <f>G19+H19</f>
        <v>0</v>
      </c>
      <c r="G19" s="244"/>
      <c r="H19" s="244"/>
      <c r="I19" s="244">
        <f>J19+K19</f>
        <v>0</v>
      </c>
      <c r="J19" s="244">
        <v>0</v>
      </c>
      <c r="K19" s="244">
        <v>0</v>
      </c>
      <c r="L19" s="244">
        <f>M19+N19</f>
        <v>0</v>
      </c>
      <c r="M19" s="269">
        <f>D19-G19+J19</f>
        <v>0</v>
      </c>
      <c r="N19" s="168">
        <f>E19-H19+K19</f>
        <v>0</v>
      </c>
      <c r="O19" s="306"/>
      <c r="P19" s="297"/>
    </row>
    <row r="20" spans="1:16" s="301" customFormat="1" ht="59.25" customHeight="1" x14ac:dyDescent="0.35">
      <c r="A20" s="266">
        <v>3</v>
      </c>
      <c r="B20" s="165" t="s">
        <v>106</v>
      </c>
      <c r="C20" s="241">
        <f>C21+C27</f>
        <v>1625195334</v>
      </c>
      <c r="D20" s="241">
        <f t="shared" ref="D20:L20" si="7">D21+D27</f>
        <v>1579842064</v>
      </c>
      <c r="E20" s="241">
        <f t="shared" si="7"/>
        <v>45353270</v>
      </c>
      <c r="F20" s="241">
        <f t="shared" si="7"/>
        <v>334585954</v>
      </c>
      <c r="G20" s="241">
        <f t="shared" si="7"/>
        <v>326867309</v>
      </c>
      <c r="H20" s="241">
        <f t="shared" si="7"/>
        <v>7718645</v>
      </c>
      <c r="I20" s="241">
        <f t="shared" si="7"/>
        <v>2242337743</v>
      </c>
      <c r="J20" s="241">
        <f t="shared" si="7"/>
        <v>2234619098</v>
      </c>
      <c r="K20" s="241">
        <f t="shared" si="7"/>
        <v>7718645</v>
      </c>
      <c r="L20" s="241">
        <f t="shared" si="7"/>
        <v>3532947123</v>
      </c>
      <c r="M20" s="241">
        <f>M21+M27</f>
        <v>3487593853</v>
      </c>
      <c r="N20" s="170">
        <f>N21+N27</f>
        <v>45353270</v>
      </c>
      <c r="O20" s="275"/>
      <c r="P20" s="300"/>
    </row>
    <row r="21" spans="1:16" s="301" customFormat="1" ht="29.25" customHeight="1" x14ac:dyDescent="0.35">
      <c r="A21" s="272" t="s">
        <v>176</v>
      </c>
      <c r="B21" s="168" t="s">
        <v>294</v>
      </c>
      <c r="C21" s="244">
        <f>C22+C23+C24+C25+C26</f>
        <v>1625195334</v>
      </c>
      <c r="D21" s="244">
        <f t="shared" ref="D21:M21" si="8">D22+D23+D24+D25+D26</f>
        <v>1579842064</v>
      </c>
      <c r="E21" s="244">
        <f t="shared" si="8"/>
        <v>45353270</v>
      </c>
      <c r="F21" s="244">
        <f t="shared" si="8"/>
        <v>334585954</v>
      </c>
      <c r="G21" s="244">
        <f t="shared" si="8"/>
        <v>326867309</v>
      </c>
      <c r="H21" s="244">
        <f t="shared" si="8"/>
        <v>7718645</v>
      </c>
      <c r="I21" s="244">
        <f t="shared" si="8"/>
        <v>0</v>
      </c>
      <c r="J21" s="244">
        <f t="shared" si="8"/>
        <v>0</v>
      </c>
      <c r="K21" s="244">
        <f t="shared" si="8"/>
        <v>0</v>
      </c>
      <c r="L21" s="244">
        <f t="shared" si="8"/>
        <v>1290609380</v>
      </c>
      <c r="M21" s="244">
        <f t="shared" si="8"/>
        <v>1252974755</v>
      </c>
      <c r="N21" s="168">
        <f>N22+N23+N24+N25+N26</f>
        <v>37634625</v>
      </c>
      <c r="O21" s="261"/>
      <c r="P21" s="300" t="s">
        <v>280</v>
      </c>
    </row>
    <row r="22" spans="1:16" ht="33" customHeight="1" x14ac:dyDescent="0.35">
      <c r="A22" s="280" t="s">
        <v>280</v>
      </c>
      <c r="B22" s="281" t="s">
        <v>284</v>
      </c>
      <c r="C22" s="281">
        <f>D22+E22</f>
        <v>427860972</v>
      </c>
      <c r="D22" s="282">
        <v>427860972</v>
      </c>
      <c r="E22" s="282"/>
      <c r="F22" s="282">
        <f>G22+H22</f>
        <v>292513684</v>
      </c>
      <c r="G22" s="282">
        <v>292513684</v>
      </c>
      <c r="H22" s="282"/>
      <c r="I22" s="282">
        <f>J22+K22</f>
        <v>0</v>
      </c>
      <c r="J22" s="282"/>
      <c r="K22" s="282"/>
      <c r="L22" s="282">
        <f>M22+N22</f>
        <v>135347288</v>
      </c>
      <c r="M22" s="282">
        <f t="shared" ref="M22:N26" si="9">D22-G22+J22</f>
        <v>135347288</v>
      </c>
      <c r="N22" s="282">
        <f t="shared" si="9"/>
        <v>0</v>
      </c>
      <c r="O22" s="305" t="s">
        <v>300</v>
      </c>
      <c r="P22" s="283"/>
    </row>
    <row r="23" spans="1:16" ht="33" customHeight="1" x14ac:dyDescent="0.35">
      <c r="A23" s="251" t="s">
        <v>280</v>
      </c>
      <c r="B23" s="248" t="s">
        <v>285</v>
      </c>
      <c r="C23" s="168">
        <f t="shared" ref="C23:C26" si="10">D23+E23</f>
        <v>75261969</v>
      </c>
      <c r="D23" s="244">
        <v>41908699</v>
      </c>
      <c r="E23" s="244">
        <v>33353270</v>
      </c>
      <c r="F23" s="244">
        <f>G23+H23</f>
        <v>6893706</v>
      </c>
      <c r="G23" s="244">
        <v>0</v>
      </c>
      <c r="H23" s="244">
        <v>6893706</v>
      </c>
      <c r="I23" s="244">
        <f>J23+K23</f>
        <v>0</v>
      </c>
      <c r="J23" s="244"/>
      <c r="K23" s="244"/>
      <c r="L23" s="244">
        <f>M23+N23</f>
        <v>68368263</v>
      </c>
      <c r="M23" s="244">
        <f t="shared" si="9"/>
        <v>41908699</v>
      </c>
      <c r="N23" s="244">
        <f t="shared" si="9"/>
        <v>26459564</v>
      </c>
      <c r="O23" s="306"/>
      <c r="P23" s="256"/>
    </row>
    <row r="24" spans="1:16" ht="30" customHeight="1" x14ac:dyDescent="0.35">
      <c r="A24" s="251" t="s">
        <v>280</v>
      </c>
      <c r="B24" s="248" t="s">
        <v>286</v>
      </c>
      <c r="C24" s="168">
        <f t="shared" si="10"/>
        <v>73908662</v>
      </c>
      <c r="D24" s="168">
        <v>73908662</v>
      </c>
      <c r="E24" s="168"/>
      <c r="F24" s="244">
        <f>G24+H24</f>
        <v>2670662</v>
      </c>
      <c r="G24" s="244">
        <v>2670662</v>
      </c>
      <c r="H24" s="244"/>
      <c r="I24" s="244">
        <f>J24+K24</f>
        <v>0</v>
      </c>
      <c r="J24" s="244"/>
      <c r="K24" s="244"/>
      <c r="L24" s="244">
        <f>M24+N24</f>
        <v>71238000</v>
      </c>
      <c r="M24" s="244">
        <f t="shared" si="9"/>
        <v>71238000</v>
      </c>
      <c r="N24" s="244">
        <f t="shared" si="9"/>
        <v>0</v>
      </c>
      <c r="O24" s="306"/>
      <c r="P24" s="256"/>
    </row>
    <row r="25" spans="1:16" ht="30" customHeight="1" x14ac:dyDescent="0.35">
      <c r="A25" s="251" t="s">
        <v>280</v>
      </c>
      <c r="B25" s="248" t="s">
        <v>287</v>
      </c>
      <c r="C25" s="168">
        <f t="shared" si="10"/>
        <v>920652826</v>
      </c>
      <c r="D25" s="168">
        <v>920652826</v>
      </c>
      <c r="E25" s="168"/>
      <c r="F25" s="244">
        <f>G25+H25</f>
        <v>31682963</v>
      </c>
      <c r="G25" s="244">
        <v>31682963</v>
      </c>
      <c r="H25" s="244"/>
      <c r="I25" s="244">
        <f>J25+K25</f>
        <v>0</v>
      </c>
      <c r="J25" s="244"/>
      <c r="K25" s="244"/>
      <c r="L25" s="244">
        <f>M25+N25</f>
        <v>888969863</v>
      </c>
      <c r="M25" s="244">
        <f t="shared" si="9"/>
        <v>888969863</v>
      </c>
      <c r="N25" s="244">
        <f t="shared" si="9"/>
        <v>0</v>
      </c>
      <c r="O25" s="306"/>
      <c r="P25" s="256"/>
    </row>
    <row r="26" spans="1:16" ht="22.5" customHeight="1" x14ac:dyDescent="0.35">
      <c r="A26" s="251" t="s">
        <v>280</v>
      </c>
      <c r="B26" s="248" t="s">
        <v>288</v>
      </c>
      <c r="C26" s="168">
        <f t="shared" si="10"/>
        <v>127510905</v>
      </c>
      <c r="D26" s="168">
        <v>115510905</v>
      </c>
      <c r="E26" s="168">
        <v>12000000</v>
      </c>
      <c r="F26" s="244">
        <f>G26+H26</f>
        <v>824939</v>
      </c>
      <c r="G26" s="244">
        <v>0</v>
      </c>
      <c r="H26" s="244">
        <v>824939</v>
      </c>
      <c r="I26" s="244">
        <f>J26+K26</f>
        <v>0</v>
      </c>
      <c r="J26" s="244"/>
      <c r="K26" s="244"/>
      <c r="L26" s="244">
        <f>M26+N26</f>
        <v>126685966</v>
      </c>
      <c r="M26" s="244">
        <f t="shared" si="9"/>
        <v>115510905</v>
      </c>
      <c r="N26" s="244">
        <f t="shared" si="9"/>
        <v>11175061</v>
      </c>
      <c r="O26" s="306"/>
      <c r="P26" s="256"/>
    </row>
    <row r="27" spans="1:16" ht="33.75" customHeight="1" x14ac:dyDescent="0.35">
      <c r="A27" s="273" t="s">
        <v>183</v>
      </c>
      <c r="B27" s="248" t="s">
        <v>302</v>
      </c>
      <c r="C27" s="168">
        <f>C28+C29</f>
        <v>0</v>
      </c>
      <c r="D27" s="168">
        <f t="shared" ref="D27:N27" si="11">D28+D29</f>
        <v>0</v>
      </c>
      <c r="E27" s="168">
        <f t="shared" si="11"/>
        <v>0</v>
      </c>
      <c r="F27" s="168">
        <f t="shared" si="11"/>
        <v>0</v>
      </c>
      <c r="G27" s="168">
        <f t="shared" si="11"/>
        <v>0</v>
      </c>
      <c r="H27" s="168">
        <f t="shared" si="11"/>
        <v>0</v>
      </c>
      <c r="I27" s="223">
        <f t="shared" si="11"/>
        <v>2242337743</v>
      </c>
      <c r="J27" s="223">
        <f t="shared" si="11"/>
        <v>2234619098</v>
      </c>
      <c r="K27" s="168">
        <f t="shared" si="11"/>
        <v>7718645</v>
      </c>
      <c r="L27" s="168">
        <f t="shared" si="11"/>
        <v>2242337743</v>
      </c>
      <c r="M27" s="168">
        <f t="shared" si="11"/>
        <v>2234619098</v>
      </c>
      <c r="N27" s="168">
        <f t="shared" si="11"/>
        <v>7718645</v>
      </c>
      <c r="O27" s="261"/>
      <c r="P27" s="256"/>
    </row>
    <row r="28" spans="1:16" ht="44.25" customHeight="1" x14ac:dyDescent="0.35">
      <c r="A28" s="251" t="s">
        <v>82</v>
      </c>
      <c r="B28" s="248" t="s">
        <v>303</v>
      </c>
      <c r="C28" s="168">
        <f t="shared" ref="C28" si="12">D28+E28</f>
        <v>0</v>
      </c>
      <c r="D28" s="168"/>
      <c r="E28" s="168"/>
      <c r="F28" s="244">
        <f>G28+H28</f>
        <v>0</v>
      </c>
      <c r="G28" s="244"/>
      <c r="H28" s="244"/>
      <c r="I28" s="219">
        <f>J28+K28</f>
        <v>1100000000</v>
      </c>
      <c r="J28" s="219">
        <v>1100000000</v>
      </c>
      <c r="K28" s="244">
        <v>0</v>
      </c>
      <c r="L28" s="244">
        <f>M28+N28</f>
        <v>1100000000</v>
      </c>
      <c r="M28" s="244">
        <f>D28-G28+J28</f>
        <v>1100000000</v>
      </c>
      <c r="N28" s="244">
        <f>E28-H28+K28</f>
        <v>0</v>
      </c>
      <c r="O28" s="261" t="s">
        <v>307</v>
      </c>
      <c r="P28" s="256"/>
    </row>
    <row r="29" spans="1:16" ht="54.75" customHeight="1" x14ac:dyDescent="0.35">
      <c r="A29" s="251" t="s">
        <v>82</v>
      </c>
      <c r="B29" s="248" t="s">
        <v>304</v>
      </c>
      <c r="C29" s="168">
        <f t="shared" ref="C29" si="13">D29+E29</f>
        <v>0</v>
      </c>
      <c r="D29" s="168"/>
      <c r="E29" s="168"/>
      <c r="F29" s="244">
        <f>G29+H29</f>
        <v>0</v>
      </c>
      <c r="G29" s="244"/>
      <c r="H29" s="244"/>
      <c r="I29" s="219">
        <f>J29+K29</f>
        <v>1142337743</v>
      </c>
      <c r="J29" s="219">
        <f>2234619098-1100000000</f>
        <v>1134619098</v>
      </c>
      <c r="K29" s="244">
        <v>7718645</v>
      </c>
      <c r="L29" s="244">
        <f>M29+N29</f>
        <v>1142337743</v>
      </c>
      <c r="M29" s="244">
        <f>D29-G29+J29</f>
        <v>1134619098</v>
      </c>
      <c r="N29" s="244">
        <f>E29-H29+K29</f>
        <v>7718645</v>
      </c>
      <c r="O29" s="261" t="s">
        <v>306</v>
      </c>
      <c r="P29" s="256"/>
    </row>
    <row r="30" spans="1:16" s="167" customFormat="1" ht="36.75" customHeight="1" x14ac:dyDescent="0.35">
      <c r="A30" s="245">
        <v>4</v>
      </c>
      <c r="B30" s="246" t="s">
        <v>39</v>
      </c>
      <c r="C30" s="165">
        <f>C31</f>
        <v>523491904</v>
      </c>
      <c r="D30" s="165">
        <f t="shared" ref="D30:N30" si="14">D31</f>
        <v>523491904</v>
      </c>
      <c r="E30" s="165">
        <f t="shared" si="14"/>
        <v>0</v>
      </c>
      <c r="F30" s="165">
        <f t="shared" si="14"/>
        <v>523491904</v>
      </c>
      <c r="G30" s="165">
        <f t="shared" si="14"/>
        <v>523491904</v>
      </c>
      <c r="H30" s="165">
        <f t="shared" si="14"/>
        <v>0</v>
      </c>
      <c r="I30" s="165">
        <f t="shared" si="14"/>
        <v>0</v>
      </c>
      <c r="J30" s="165">
        <f t="shared" si="14"/>
        <v>0</v>
      </c>
      <c r="K30" s="165">
        <f t="shared" si="14"/>
        <v>0</v>
      </c>
      <c r="L30" s="165">
        <f>L31</f>
        <v>0</v>
      </c>
      <c r="M30" s="165">
        <f t="shared" si="14"/>
        <v>0</v>
      </c>
      <c r="N30" s="165">
        <f t="shared" si="14"/>
        <v>0</v>
      </c>
      <c r="O30" s="261"/>
      <c r="P30" s="256"/>
    </row>
    <row r="31" spans="1:16" s="167" customFormat="1" ht="63" customHeight="1" x14ac:dyDescent="0.35">
      <c r="A31" s="247">
        <v>4.0999999999999996</v>
      </c>
      <c r="B31" s="249" t="s">
        <v>289</v>
      </c>
      <c r="C31" s="253">
        <f>C32+C33</f>
        <v>523491904</v>
      </c>
      <c r="D31" s="253">
        <f t="shared" ref="D31:N31" si="15">D32+D33</f>
        <v>523491904</v>
      </c>
      <c r="E31" s="253">
        <f t="shared" si="15"/>
        <v>0</v>
      </c>
      <c r="F31" s="253">
        <f t="shared" si="15"/>
        <v>523491904</v>
      </c>
      <c r="G31" s="253">
        <f t="shared" si="15"/>
        <v>523491904</v>
      </c>
      <c r="H31" s="253">
        <f t="shared" si="15"/>
        <v>0</v>
      </c>
      <c r="I31" s="253">
        <f t="shared" si="15"/>
        <v>0</v>
      </c>
      <c r="J31" s="253">
        <f t="shared" si="15"/>
        <v>0</v>
      </c>
      <c r="K31" s="253">
        <f t="shared" si="15"/>
        <v>0</v>
      </c>
      <c r="L31" s="253">
        <f t="shared" si="15"/>
        <v>0</v>
      </c>
      <c r="M31" s="253">
        <f t="shared" si="15"/>
        <v>0</v>
      </c>
      <c r="N31" s="253">
        <f t="shared" si="15"/>
        <v>0</v>
      </c>
      <c r="O31" s="261"/>
      <c r="P31" s="256"/>
    </row>
    <row r="32" spans="1:16" s="167" customFormat="1" ht="31.5" customHeight="1" x14ac:dyDescent="0.35">
      <c r="A32" s="251" t="s">
        <v>37</v>
      </c>
      <c r="B32" s="169" t="s">
        <v>278</v>
      </c>
      <c r="C32" s="168">
        <f>D32+E32</f>
        <v>2000000</v>
      </c>
      <c r="D32" s="168">
        <v>2000000</v>
      </c>
      <c r="E32" s="168"/>
      <c r="F32" s="244">
        <f>G32+H32</f>
        <v>2000000</v>
      </c>
      <c r="G32" s="244">
        <f>D32</f>
        <v>2000000</v>
      </c>
      <c r="H32" s="244"/>
      <c r="I32" s="244">
        <f>J32+K32</f>
        <v>0</v>
      </c>
      <c r="J32" s="244"/>
      <c r="K32" s="244"/>
      <c r="L32" s="244">
        <f>M32+N32</f>
        <v>0</v>
      </c>
      <c r="M32" s="244">
        <f>D32-G32+J32</f>
        <v>0</v>
      </c>
      <c r="N32" s="244">
        <f>E32-H32+K32</f>
        <v>0</v>
      </c>
      <c r="O32" s="261" t="s">
        <v>305</v>
      </c>
      <c r="P32" s="256"/>
    </row>
    <row r="33" spans="1:16" s="167" customFormat="1" ht="24" customHeight="1" x14ac:dyDescent="0.35">
      <c r="A33" s="251" t="s">
        <v>37</v>
      </c>
      <c r="B33" s="169" t="s">
        <v>291</v>
      </c>
      <c r="C33" s="168">
        <f>C34+C35</f>
        <v>521491904</v>
      </c>
      <c r="D33" s="168">
        <f t="shared" ref="D33:N33" si="16">D34+D35</f>
        <v>521491904</v>
      </c>
      <c r="E33" s="168">
        <f t="shared" si="16"/>
        <v>0</v>
      </c>
      <c r="F33" s="168">
        <f t="shared" si="16"/>
        <v>521491904</v>
      </c>
      <c r="G33" s="168">
        <f t="shared" si="16"/>
        <v>521491904</v>
      </c>
      <c r="H33" s="168">
        <f t="shared" si="16"/>
        <v>0</v>
      </c>
      <c r="I33" s="168">
        <f t="shared" si="16"/>
        <v>0</v>
      </c>
      <c r="J33" s="168">
        <f t="shared" si="16"/>
        <v>0</v>
      </c>
      <c r="K33" s="168">
        <f t="shared" si="16"/>
        <v>0</v>
      </c>
      <c r="L33" s="168">
        <f t="shared" si="16"/>
        <v>0</v>
      </c>
      <c r="M33" s="168">
        <f t="shared" si="16"/>
        <v>0</v>
      </c>
      <c r="N33" s="168">
        <f t="shared" si="16"/>
        <v>0</v>
      </c>
      <c r="O33" s="261"/>
      <c r="P33" s="256"/>
    </row>
    <row r="34" spans="1:16" s="167" customFormat="1" ht="78" customHeight="1" x14ac:dyDescent="0.35">
      <c r="A34" s="251" t="s">
        <v>82</v>
      </c>
      <c r="B34" s="169" t="s">
        <v>293</v>
      </c>
      <c r="C34" s="168">
        <f>D34+E34</f>
        <v>521491904</v>
      </c>
      <c r="D34" s="168">
        <v>521491904</v>
      </c>
      <c r="E34" s="168"/>
      <c r="F34" s="244">
        <f>G34+H34</f>
        <v>521491904</v>
      </c>
      <c r="G34" s="244">
        <f>D34</f>
        <v>521491904</v>
      </c>
      <c r="H34" s="244"/>
      <c r="I34" s="244">
        <f>J34+K34</f>
        <v>0</v>
      </c>
      <c r="J34" s="244"/>
      <c r="K34" s="244"/>
      <c r="L34" s="244">
        <f>M34+N34</f>
        <v>0</v>
      </c>
      <c r="M34" s="244">
        <f>D34-G34+J34</f>
        <v>0</v>
      </c>
      <c r="N34" s="244">
        <f>E34-H34+K34</f>
        <v>0</v>
      </c>
      <c r="O34" s="261" t="s">
        <v>310</v>
      </c>
      <c r="P34" s="256"/>
    </row>
    <row r="35" spans="1:16" s="167" customFormat="1" ht="70.5" hidden="1" customHeight="1" x14ac:dyDescent="0.35">
      <c r="A35" s="251" t="s">
        <v>82</v>
      </c>
      <c r="B35" s="169" t="s">
        <v>292</v>
      </c>
      <c r="C35" s="168">
        <f>D35+E35</f>
        <v>0</v>
      </c>
      <c r="D35" s="168"/>
      <c r="E35" s="168"/>
      <c r="F35" s="244">
        <f>G35+H35</f>
        <v>0</v>
      </c>
      <c r="G35" s="244">
        <v>0</v>
      </c>
      <c r="H35" s="244"/>
      <c r="I35" s="244">
        <f>J35+K35</f>
        <v>0</v>
      </c>
      <c r="J35" s="244"/>
      <c r="K35" s="244"/>
      <c r="L35" s="244">
        <f>M35+N35</f>
        <v>0</v>
      </c>
      <c r="M35" s="244">
        <f>D35-G35+J35</f>
        <v>0</v>
      </c>
      <c r="N35" s="244">
        <f>E35-H35+K35</f>
        <v>0</v>
      </c>
      <c r="O35" s="261"/>
      <c r="P35" s="256"/>
    </row>
    <row r="36" spans="1:16" s="167" customFormat="1" ht="42.75" customHeight="1" x14ac:dyDescent="0.35">
      <c r="A36" s="245">
        <v>5</v>
      </c>
      <c r="B36" s="250" t="s">
        <v>104</v>
      </c>
      <c r="C36" s="165">
        <f>C37</f>
        <v>500000</v>
      </c>
      <c r="D36" s="165">
        <f t="shared" ref="D36:N37" si="17">D37</f>
        <v>0</v>
      </c>
      <c r="E36" s="165">
        <f t="shared" si="17"/>
        <v>500000</v>
      </c>
      <c r="F36" s="165">
        <f t="shared" si="17"/>
        <v>500000</v>
      </c>
      <c r="G36" s="165">
        <f t="shared" si="17"/>
        <v>0</v>
      </c>
      <c r="H36" s="165">
        <f t="shared" si="17"/>
        <v>500000</v>
      </c>
      <c r="I36" s="165">
        <f t="shared" si="17"/>
        <v>0</v>
      </c>
      <c r="J36" s="165">
        <f t="shared" si="17"/>
        <v>0</v>
      </c>
      <c r="K36" s="165">
        <f t="shared" si="17"/>
        <v>0</v>
      </c>
      <c r="L36" s="165">
        <f t="shared" si="17"/>
        <v>0</v>
      </c>
      <c r="M36" s="165">
        <f t="shared" si="17"/>
        <v>0</v>
      </c>
      <c r="N36" s="165">
        <f t="shared" si="17"/>
        <v>0</v>
      </c>
      <c r="O36" s="261"/>
      <c r="P36" s="256"/>
    </row>
    <row r="37" spans="1:16" s="167" customFormat="1" ht="28.5" customHeight="1" x14ac:dyDescent="0.35">
      <c r="A37" s="251" t="s">
        <v>37</v>
      </c>
      <c r="B37" s="169" t="s">
        <v>278</v>
      </c>
      <c r="C37" s="168">
        <f>C38</f>
        <v>500000</v>
      </c>
      <c r="D37" s="168">
        <f t="shared" si="17"/>
        <v>0</v>
      </c>
      <c r="E37" s="168">
        <f t="shared" si="17"/>
        <v>500000</v>
      </c>
      <c r="F37" s="168">
        <f t="shared" si="17"/>
        <v>500000</v>
      </c>
      <c r="G37" s="168">
        <f t="shared" si="17"/>
        <v>0</v>
      </c>
      <c r="H37" s="168">
        <f t="shared" si="17"/>
        <v>500000</v>
      </c>
      <c r="I37" s="168">
        <f t="shared" si="17"/>
        <v>0</v>
      </c>
      <c r="J37" s="168">
        <f t="shared" si="17"/>
        <v>0</v>
      </c>
      <c r="K37" s="168">
        <f t="shared" si="17"/>
        <v>0</v>
      </c>
      <c r="L37" s="168">
        <f t="shared" si="17"/>
        <v>0</v>
      </c>
      <c r="M37" s="168">
        <f>D37-G37+J37</f>
        <v>0</v>
      </c>
      <c r="N37" s="168">
        <f>E37-H37+K37</f>
        <v>0</v>
      </c>
      <c r="O37" s="261" t="s">
        <v>305</v>
      </c>
      <c r="P37" s="256"/>
    </row>
    <row r="38" spans="1:16" s="167" customFormat="1" hidden="1" x14ac:dyDescent="0.35">
      <c r="A38" s="251" t="s">
        <v>82</v>
      </c>
      <c r="B38" s="252" t="s">
        <v>290</v>
      </c>
      <c r="C38" s="168">
        <f>D38+E38</f>
        <v>500000</v>
      </c>
      <c r="D38" s="168"/>
      <c r="E38" s="168">
        <v>500000</v>
      </c>
      <c r="F38" s="244">
        <f>G38+H38</f>
        <v>500000</v>
      </c>
      <c r="G38" s="244"/>
      <c r="H38" s="244">
        <f>E38</f>
        <v>500000</v>
      </c>
      <c r="I38" s="244">
        <f>J38+K38</f>
        <v>0</v>
      </c>
      <c r="J38" s="244"/>
      <c r="K38" s="244"/>
      <c r="L38" s="244">
        <f>M38+N38</f>
        <v>0</v>
      </c>
      <c r="M38" s="244">
        <f>D38-G38+J38</f>
        <v>0</v>
      </c>
      <c r="N38" s="244">
        <f>E38-H38+K38</f>
        <v>0</v>
      </c>
      <c r="O38" s="261"/>
      <c r="P38" s="256"/>
    </row>
    <row r="39" spans="1:16" s="167" customFormat="1" ht="47.25" customHeight="1" x14ac:dyDescent="0.35">
      <c r="A39" s="240">
        <v>6</v>
      </c>
      <c r="B39" s="166" t="s">
        <v>295</v>
      </c>
      <c r="C39" s="241">
        <f>C40</f>
        <v>0</v>
      </c>
      <c r="D39" s="241">
        <f t="shared" ref="D39:N39" si="18">D40</f>
        <v>0</v>
      </c>
      <c r="E39" s="241">
        <f t="shared" si="18"/>
        <v>0</v>
      </c>
      <c r="F39" s="241">
        <f t="shared" si="18"/>
        <v>0</v>
      </c>
      <c r="G39" s="241">
        <f t="shared" si="18"/>
        <v>0</v>
      </c>
      <c r="H39" s="241">
        <f t="shared" si="18"/>
        <v>0</v>
      </c>
      <c r="I39" s="241">
        <f t="shared" si="18"/>
        <v>149072000</v>
      </c>
      <c r="J39" s="241">
        <f t="shared" si="18"/>
        <v>149072000</v>
      </c>
      <c r="K39" s="241">
        <f t="shared" si="18"/>
        <v>0</v>
      </c>
      <c r="L39" s="241">
        <f>L40</f>
        <v>149072000</v>
      </c>
      <c r="M39" s="241">
        <f t="shared" si="18"/>
        <v>149072000</v>
      </c>
      <c r="N39" s="241">
        <f t="shared" si="18"/>
        <v>0</v>
      </c>
      <c r="O39" s="306" t="s">
        <v>308</v>
      </c>
    </row>
    <row r="40" spans="1:16" ht="27" customHeight="1" x14ac:dyDescent="0.35">
      <c r="A40" s="257" t="s">
        <v>37</v>
      </c>
      <c r="B40" s="169" t="s">
        <v>296</v>
      </c>
      <c r="C40" s="168">
        <f>D40+E40</f>
        <v>0</v>
      </c>
      <c r="D40" s="168"/>
      <c r="E40" s="168"/>
      <c r="F40" s="168">
        <f>G40+H40</f>
        <v>0</v>
      </c>
      <c r="G40" s="168"/>
      <c r="H40" s="168"/>
      <c r="I40" s="168">
        <f>J40+K40</f>
        <v>149072000</v>
      </c>
      <c r="J40" s="168">
        <v>149072000</v>
      </c>
      <c r="K40" s="168"/>
      <c r="L40" s="168">
        <f>M40+N40</f>
        <v>149072000</v>
      </c>
      <c r="M40" s="168">
        <f>D40-G40+J40</f>
        <v>149072000</v>
      </c>
      <c r="N40" s="168">
        <f>E40-H40+K40</f>
        <v>0</v>
      </c>
      <c r="O40" s="306"/>
    </row>
    <row r="41" spans="1:16" s="167" customFormat="1" ht="39.75" customHeight="1" x14ac:dyDescent="0.35">
      <c r="A41" s="240">
        <v>7</v>
      </c>
      <c r="B41" s="166" t="s">
        <v>42</v>
      </c>
      <c r="C41" s="241">
        <f>C42</f>
        <v>0</v>
      </c>
      <c r="D41" s="241">
        <f t="shared" ref="D41:K41" si="19">D42</f>
        <v>0</v>
      </c>
      <c r="E41" s="241">
        <f t="shared" si="19"/>
        <v>0</v>
      </c>
      <c r="F41" s="241">
        <f t="shared" si="19"/>
        <v>0</v>
      </c>
      <c r="G41" s="241">
        <f t="shared" si="19"/>
        <v>0</v>
      </c>
      <c r="H41" s="241">
        <f t="shared" si="19"/>
        <v>0</v>
      </c>
      <c r="I41" s="241">
        <f t="shared" si="19"/>
        <v>10000000</v>
      </c>
      <c r="J41" s="241">
        <f t="shared" si="19"/>
        <v>9500000</v>
      </c>
      <c r="K41" s="241">
        <f t="shared" si="19"/>
        <v>500000</v>
      </c>
      <c r="L41" s="241">
        <f t="shared" ref="L41:N41" si="20">L42</f>
        <v>10000000</v>
      </c>
      <c r="M41" s="241">
        <f t="shared" si="20"/>
        <v>9500000</v>
      </c>
      <c r="N41" s="241">
        <f t="shared" si="20"/>
        <v>500000</v>
      </c>
      <c r="O41" s="306" t="s">
        <v>308</v>
      </c>
    </row>
    <row r="42" spans="1:16" s="173" customFormat="1" ht="45.75" customHeight="1" x14ac:dyDescent="0.35">
      <c r="A42" s="258">
        <v>7.1</v>
      </c>
      <c r="B42" s="172" t="s">
        <v>297</v>
      </c>
      <c r="C42" s="170">
        <f>C43</f>
        <v>0</v>
      </c>
      <c r="D42" s="170">
        <f t="shared" ref="D42:N42" si="21">D43</f>
        <v>0</v>
      </c>
      <c r="E42" s="170">
        <f t="shared" si="21"/>
        <v>0</v>
      </c>
      <c r="F42" s="170">
        <f t="shared" si="21"/>
        <v>0</v>
      </c>
      <c r="G42" s="170">
        <f t="shared" si="21"/>
        <v>0</v>
      </c>
      <c r="H42" s="170">
        <f t="shared" si="21"/>
        <v>0</v>
      </c>
      <c r="I42" s="170">
        <f t="shared" si="21"/>
        <v>10000000</v>
      </c>
      <c r="J42" s="170">
        <f t="shared" si="21"/>
        <v>9500000</v>
      </c>
      <c r="K42" s="170">
        <f t="shared" si="21"/>
        <v>500000</v>
      </c>
      <c r="L42" s="170">
        <f t="shared" si="21"/>
        <v>10000000</v>
      </c>
      <c r="M42" s="170">
        <f t="shared" si="21"/>
        <v>9500000</v>
      </c>
      <c r="N42" s="170">
        <f t="shared" si="21"/>
        <v>500000</v>
      </c>
      <c r="O42" s="306"/>
    </row>
    <row r="43" spans="1:16" ht="31.5" customHeight="1" x14ac:dyDescent="0.35">
      <c r="A43" s="257" t="s">
        <v>37</v>
      </c>
      <c r="B43" s="169" t="s">
        <v>311</v>
      </c>
      <c r="C43" s="168">
        <f>D43+E43</f>
        <v>0</v>
      </c>
      <c r="D43" s="168"/>
      <c r="E43" s="168"/>
      <c r="F43" s="168">
        <f>G43+H43</f>
        <v>0</v>
      </c>
      <c r="G43" s="168"/>
      <c r="H43" s="168"/>
      <c r="I43" s="168">
        <f>J43+K43</f>
        <v>10000000</v>
      </c>
      <c r="J43" s="168">
        <f>1346000+120400+8033600</f>
        <v>9500000</v>
      </c>
      <c r="K43" s="168">
        <v>500000</v>
      </c>
      <c r="L43" s="168">
        <f>M43+N43</f>
        <v>10000000</v>
      </c>
      <c r="M43" s="168">
        <f>D43-G43+J43</f>
        <v>9500000</v>
      </c>
      <c r="N43" s="168">
        <f>E43-H43+K43</f>
        <v>500000</v>
      </c>
      <c r="O43" s="306"/>
    </row>
    <row r="44" spans="1:16" x14ac:dyDescent="0.35">
      <c r="O44" s="274"/>
    </row>
  </sheetData>
  <mergeCells count="24">
    <mergeCell ref="O39:O40"/>
    <mergeCell ref="O41:O43"/>
    <mergeCell ref="P16:P17"/>
    <mergeCell ref="O12:O13"/>
    <mergeCell ref="N1:O1"/>
    <mergeCell ref="N4:O4"/>
    <mergeCell ref="A2:P2"/>
    <mergeCell ref="A3:P3"/>
    <mergeCell ref="A5:A7"/>
    <mergeCell ref="B5:B7"/>
    <mergeCell ref="C5:E5"/>
    <mergeCell ref="F5:K5"/>
    <mergeCell ref="L5:N5"/>
    <mergeCell ref="O5:O7"/>
    <mergeCell ref="P5:P7"/>
    <mergeCell ref="C6:C7"/>
    <mergeCell ref="D6:E6"/>
    <mergeCell ref="F6:H6"/>
    <mergeCell ref="I6:K6"/>
    <mergeCell ref="L6:L7"/>
    <mergeCell ref="O22:O26"/>
    <mergeCell ref="M6:N6"/>
    <mergeCell ref="O18:O19"/>
    <mergeCell ref="O15:O16"/>
  </mergeCells>
  <pageMargins left="0.46" right="0.196850393700787" top="0.35433070866141703" bottom="0.43307086614173201" header="0.31496062992126" footer="0.196850393700787"/>
  <pageSetup paperSize="9" scale="72" firstPageNumber="14" orientation="landscape" useFirstPageNumber="1"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50"/>
  </sheetPr>
  <dimension ref="A1:R184"/>
  <sheetViews>
    <sheetView view="pageBreakPreview" zoomScale="85" zoomScaleSheetLayoutView="85" workbookViewId="0">
      <selection activeCell="D6" sqref="D6:E6"/>
    </sheetView>
  </sheetViews>
  <sheetFormatPr defaultColWidth="9" defaultRowHeight="10.5" x14ac:dyDescent="0.35"/>
  <cols>
    <col min="1" max="1" width="4.25" style="59" customWidth="1"/>
    <col min="2" max="2" width="18.25" style="50" customWidth="1"/>
    <col min="3" max="4" width="10.75" style="50" bestFit="1" customWidth="1"/>
    <col min="5" max="5" width="9.33203125" style="50" customWidth="1"/>
    <col min="6" max="7" width="10.25" style="59" bestFit="1" customWidth="1"/>
    <col min="8" max="8" width="9.25" style="59" customWidth="1"/>
    <col min="9" max="9" width="10.75" style="59" customWidth="1"/>
    <col min="10" max="10" width="10.5" style="59" customWidth="1"/>
    <col min="11" max="11" width="9.33203125" style="59" customWidth="1"/>
    <col min="12" max="13" width="10.25" style="59" customWidth="1"/>
    <col min="14" max="14" width="9.75" style="59" customWidth="1"/>
    <col min="15" max="15" width="9.08203125" style="60" customWidth="1"/>
    <col min="16" max="16" width="28.83203125" style="50" customWidth="1"/>
    <col min="17" max="16384" width="9" style="50"/>
  </cols>
  <sheetData>
    <row r="1" spans="1:18" s="157" customFormat="1" ht="21.75" customHeight="1" x14ac:dyDescent="0.35">
      <c r="A1" s="156"/>
      <c r="F1" s="156"/>
      <c r="G1" s="156"/>
      <c r="H1" s="156"/>
      <c r="I1" s="156"/>
      <c r="J1" s="156"/>
      <c r="K1" s="156"/>
      <c r="L1" s="156"/>
      <c r="M1" s="156"/>
      <c r="N1" s="150"/>
      <c r="O1" s="158"/>
      <c r="P1" s="113" t="s">
        <v>169</v>
      </c>
    </row>
    <row r="2" spans="1:18" s="157" customFormat="1" ht="38.25" customHeight="1" x14ac:dyDescent="0.35">
      <c r="A2" s="349" t="s">
        <v>273</v>
      </c>
      <c r="B2" s="349"/>
      <c r="C2" s="349"/>
      <c r="D2" s="349"/>
      <c r="E2" s="349"/>
      <c r="F2" s="349"/>
      <c r="G2" s="349"/>
      <c r="H2" s="349"/>
      <c r="I2" s="349"/>
      <c r="J2" s="349"/>
      <c r="K2" s="349"/>
      <c r="L2" s="349"/>
      <c r="M2" s="349"/>
      <c r="N2" s="349"/>
      <c r="O2" s="349"/>
      <c r="P2" s="349"/>
    </row>
    <row r="3" spans="1:18" s="157" customFormat="1" ht="18" customHeight="1" x14ac:dyDescent="0.35">
      <c r="A3" s="350" t="str">
        <f>'Biểu đc DA cũ'!A3:P3</f>
        <v>(Kèm theo Tờ trình số:         /TTr-UBND ngày        tháng 10 năm 2024 của UBND huyện Pác Nặm)</v>
      </c>
      <c r="B3" s="350"/>
      <c r="C3" s="350"/>
      <c r="D3" s="350"/>
      <c r="E3" s="350"/>
      <c r="F3" s="350"/>
      <c r="G3" s="350"/>
      <c r="H3" s="350"/>
      <c r="I3" s="350"/>
      <c r="J3" s="350"/>
      <c r="K3" s="350"/>
      <c r="L3" s="350"/>
      <c r="M3" s="350"/>
      <c r="N3" s="350"/>
      <c r="O3" s="350"/>
      <c r="P3" s="350"/>
    </row>
    <row r="4" spans="1:18" s="157" customFormat="1" ht="22.5" customHeight="1" x14ac:dyDescent="0.35">
      <c r="A4" s="156"/>
      <c r="F4" s="156"/>
      <c r="G4" s="156"/>
      <c r="H4" s="156"/>
      <c r="I4" s="156"/>
      <c r="J4" s="156"/>
      <c r="K4" s="156"/>
      <c r="O4" s="158"/>
      <c r="P4" s="160" t="s">
        <v>24</v>
      </c>
      <c r="Q4" s="161"/>
      <c r="R4" s="161"/>
    </row>
    <row r="5" spans="1:18" ht="18.75" customHeight="1" x14ac:dyDescent="0.35">
      <c r="A5" s="329" t="s">
        <v>100</v>
      </c>
      <c r="B5" s="329" t="s">
        <v>1</v>
      </c>
      <c r="C5" s="329" t="s">
        <v>5</v>
      </c>
      <c r="D5" s="329"/>
      <c r="E5" s="329"/>
      <c r="F5" s="330" t="s">
        <v>2</v>
      </c>
      <c r="G5" s="331"/>
      <c r="H5" s="331"/>
      <c r="I5" s="331"/>
      <c r="J5" s="331"/>
      <c r="K5" s="348"/>
      <c r="L5" s="329" t="s">
        <v>137</v>
      </c>
      <c r="M5" s="329"/>
      <c r="N5" s="329"/>
      <c r="O5" s="329" t="s">
        <v>109</v>
      </c>
      <c r="P5" s="329" t="s">
        <v>110</v>
      </c>
    </row>
    <row r="6" spans="1:18" ht="18.75" customHeight="1" x14ac:dyDescent="0.35">
      <c r="A6" s="329"/>
      <c r="B6" s="329"/>
      <c r="C6" s="329" t="s">
        <v>9</v>
      </c>
      <c r="D6" s="329" t="s">
        <v>10</v>
      </c>
      <c r="E6" s="329"/>
      <c r="F6" s="330" t="s">
        <v>264</v>
      </c>
      <c r="G6" s="331"/>
      <c r="H6" s="348"/>
      <c r="I6" s="330" t="s">
        <v>268</v>
      </c>
      <c r="J6" s="331"/>
      <c r="K6" s="348"/>
      <c r="L6" s="329" t="s">
        <v>9</v>
      </c>
      <c r="M6" s="329" t="s">
        <v>10</v>
      </c>
      <c r="N6" s="329"/>
      <c r="O6" s="329"/>
      <c r="P6" s="329"/>
    </row>
    <row r="7" spans="1:18" ht="18.75" customHeight="1" x14ac:dyDescent="0.35">
      <c r="A7" s="329"/>
      <c r="B7" s="329"/>
      <c r="C7" s="329"/>
      <c r="D7" s="61" t="s">
        <v>11</v>
      </c>
      <c r="E7" s="61" t="s">
        <v>12</v>
      </c>
      <c r="F7" s="61" t="s">
        <v>9</v>
      </c>
      <c r="G7" s="61" t="s">
        <v>11</v>
      </c>
      <c r="H7" s="61" t="s">
        <v>12</v>
      </c>
      <c r="I7" s="61" t="s">
        <v>9</v>
      </c>
      <c r="J7" s="61" t="s">
        <v>11</v>
      </c>
      <c r="K7" s="61" t="s">
        <v>12</v>
      </c>
      <c r="L7" s="329"/>
      <c r="M7" s="61" t="s">
        <v>11</v>
      </c>
      <c r="N7" s="61" t="s">
        <v>12</v>
      </c>
      <c r="O7" s="329"/>
      <c r="P7" s="329"/>
    </row>
    <row r="8" spans="1:18" s="98" customFormat="1" ht="18.75" customHeight="1" x14ac:dyDescent="0.35">
      <c r="A8" s="151" t="s">
        <v>7</v>
      </c>
      <c r="B8" s="151" t="s">
        <v>22</v>
      </c>
      <c r="C8" s="152" t="s">
        <v>222</v>
      </c>
      <c r="D8" s="152">
        <v>2</v>
      </c>
      <c r="E8" s="152">
        <v>3</v>
      </c>
      <c r="F8" s="153" t="s">
        <v>223</v>
      </c>
      <c r="G8" s="154">
        <v>5</v>
      </c>
      <c r="H8" s="154">
        <v>6</v>
      </c>
      <c r="I8" s="154" t="s">
        <v>262</v>
      </c>
      <c r="J8" s="154">
        <v>12</v>
      </c>
      <c r="K8" s="154">
        <v>13</v>
      </c>
      <c r="L8" s="154" t="s">
        <v>263</v>
      </c>
      <c r="M8" s="154">
        <v>15</v>
      </c>
      <c r="N8" s="154">
        <v>16</v>
      </c>
      <c r="O8" s="154">
        <v>17</v>
      </c>
      <c r="P8" s="154">
        <v>18</v>
      </c>
    </row>
    <row r="9" spans="1:18" s="58" customFormat="1" ht="26.25" customHeight="1" x14ac:dyDescent="0.35">
      <c r="A9" s="64"/>
      <c r="B9" s="61" t="s">
        <v>136</v>
      </c>
      <c r="C9" s="65">
        <f>C68+C114+C117</f>
        <v>65216067630</v>
      </c>
      <c r="D9" s="65">
        <f t="shared" ref="D9:N9" si="0">D68+D114+D117</f>
        <v>63603334258</v>
      </c>
      <c r="E9" s="65">
        <f t="shared" si="0"/>
        <v>1612733372</v>
      </c>
      <c r="F9" s="65">
        <f t="shared" si="0"/>
        <v>34937541893</v>
      </c>
      <c r="G9" s="65">
        <f t="shared" si="0"/>
        <v>33469582893</v>
      </c>
      <c r="H9" s="65">
        <f t="shared" si="0"/>
        <v>1467959000</v>
      </c>
      <c r="I9" s="65">
        <f t="shared" si="0"/>
        <v>34937541893</v>
      </c>
      <c r="J9" s="65">
        <f t="shared" si="0"/>
        <v>33469582893</v>
      </c>
      <c r="K9" s="65">
        <f t="shared" si="0"/>
        <v>1467959000</v>
      </c>
      <c r="L9" s="65">
        <f t="shared" si="0"/>
        <v>65216067630</v>
      </c>
      <c r="M9" s="65">
        <f t="shared" si="0"/>
        <v>63603334258</v>
      </c>
      <c r="N9" s="65">
        <f t="shared" si="0"/>
        <v>1612733372</v>
      </c>
      <c r="O9" s="66"/>
      <c r="P9" s="67"/>
    </row>
    <row r="10" spans="1:18" s="58" customFormat="1" ht="24.75" hidden="1" customHeight="1" x14ac:dyDescent="0.35">
      <c r="A10" s="84" t="s">
        <v>7</v>
      </c>
      <c r="B10" s="89" t="s">
        <v>135</v>
      </c>
      <c r="C10" s="90">
        <f t="shared" ref="C10:N10" si="1">C11+C68+C117</f>
        <v>60711202131</v>
      </c>
      <c r="D10" s="90">
        <f t="shared" si="1"/>
        <v>59263685519</v>
      </c>
      <c r="E10" s="90">
        <f t="shared" si="1"/>
        <v>1447516612</v>
      </c>
      <c r="F10" s="90">
        <f t="shared" si="1"/>
        <v>29601332074</v>
      </c>
      <c r="G10" s="90">
        <f t="shared" si="1"/>
        <v>28424993074</v>
      </c>
      <c r="H10" s="90">
        <f t="shared" si="1"/>
        <v>1176339000</v>
      </c>
      <c r="I10" s="90">
        <f t="shared" si="1"/>
        <v>19746378893</v>
      </c>
      <c r="J10" s="90">
        <f t="shared" si="1"/>
        <v>18570039893</v>
      </c>
      <c r="K10" s="90">
        <f t="shared" si="1"/>
        <v>1176339000</v>
      </c>
      <c r="L10" s="90" t="e">
        <f t="shared" si="1"/>
        <v>#REF!</v>
      </c>
      <c r="M10" s="90" t="e">
        <f t="shared" si="1"/>
        <v>#REF!</v>
      </c>
      <c r="N10" s="90" t="e">
        <f t="shared" si="1"/>
        <v>#REF!</v>
      </c>
      <c r="O10" s="89"/>
      <c r="P10" s="91"/>
    </row>
    <row r="11" spans="1:18" s="58" customFormat="1" ht="27" hidden="1" customHeight="1" x14ac:dyDescent="0.35">
      <c r="A11" s="68" t="s">
        <v>34</v>
      </c>
      <c r="B11" s="69" t="s">
        <v>101</v>
      </c>
      <c r="C11" s="70">
        <f t="shared" ref="C11:N11" si="2">C12+C15+C19+C22+C24+C27+C32+C44+C55+C64</f>
        <v>10686297501</v>
      </c>
      <c r="D11" s="70">
        <f t="shared" si="2"/>
        <v>10559894261</v>
      </c>
      <c r="E11" s="70">
        <f t="shared" si="2"/>
        <v>126403240</v>
      </c>
      <c r="F11" s="70">
        <f t="shared" si="2"/>
        <v>9854953181</v>
      </c>
      <c r="G11" s="70">
        <f t="shared" si="2"/>
        <v>9854953181</v>
      </c>
      <c r="H11" s="70">
        <f t="shared" si="2"/>
        <v>0</v>
      </c>
      <c r="I11" s="70">
        <f t="shared" si="2"/>
        <v>0</v>
      </c>
      <c r="J11" s="70">
        <f t="shared" si="2"/>
        <v>0</v>
      </c>
      <c r="K11" s="70">
        <f t="shared" si="2"/>
        <v>0</v>
      </c>
      <c r="L11" s="70" t="e">
        <f t="shared" si="2"/>
        <v>#REF!</v>
      </c>
      <c r="M11" s="70" t="e">
        <f t="shared" si="2"/>
        <v>#REF!</v>
      </c>
      <c r="N11" s="70" t="e">
        <f t="shared" si="2"/>
        <v>#REF!</v>
      </c>
      <c r="O11" s="70"/>
      <c r="P11" s="70"/>
    </row>
    <row r="12" spans="1:18" s="58" customFormat="1" ht="48" hidden="1" customHeight="1" x14ac:dyDescent="0.35">
      <c r="A12" s="61">
        <v>1</v>
      </c>
      <c r="B12" s="67" t="s">
        <v>35</v>
      </c>
      <c r="C12" s="65">
        <f>C13</f>
        <v>1129490000</v>
      </c>
      <c r="D12" s="65">
        <f t="shared" ref="D12:N13" si="3">D13</f>
        <v>1129490000</v>
      </c>
      <c r="E12" s="65">
        <f t="shared" si="3"/>
        <v>0</v>
      </c>
      <c r="F12" s="65">
        <f t="shared" si="3"/>
        <v>1129490000</v>
      </c>
      <c r="G12" s="65">
        <f t="shared" si="3"/>
        <v>1129490000</v>
      </c>
      <c r="H12" s="65">
        <f t="shared" si="3"/>
        <v>0</v>
      </c>
      <c r="I12" s="65"/>
      <c r="J12" s="65"/>
      <c r="K12" s="65"/>
      <c r="L12" s="65">
        <f t="shared" si="3"/>
        <v>0</v>
      </c>
      <c r="M12" s="65">
        <f t="shared" si="3"/>
        <v>0</v>
      </c>
      <c r="N12" s="65">
        <f t="shared" si="3"/>
        <v>0</v>
      </c>
      <c r="O12" s="66"/>
      <c r="P12" s="67"/>
    </row>
    <row r="13" spans="1:18" s="45" customFormat="1" ht="51" hidden="1" customHeight="1" x14ac:dyDescent="0.35">
      <c r="A13" s="46" t="s">
        <v>174</v>
      </c>
      <c r="B13" s="52" t="s">
        <v>36</v>
      </c>
      <c r="C13" s="57">
        <f>C14</f>
        <v>1129490000</v>
      </c>
      <c r="D13" s="57">
        <f t="shared" si="3"/>
        <v>1129490000</v>
      </c>
      <c r="E13" s="57">
        <f t="shared" si="3"/>
        <v>0</v>
      </c>
      <c r="F13" s="57">
        <f t="shared" si="3"/>
        <v>1129490000</v>
      </c>
      <c r="G13" s="57">
        <f t="shared" si="3"/>
        <v>1129490000</v>
      </c>
      <c r="H13" s="57">
        <f t="shared" si="3"/>
        <v>0</v>
      </c>
      <c r="I13" s="57"/>
      <c r="J13" s="57"/>
      <c r="K13" s="57"/>
      <c r="L13" s="57">
        <f t="shared" si="3"/>
        <v>0</v>
      </c>
      <c r="M13" s="57">
        <f t="shared" si="3"/>
        <v>0</v>
      </c>
      <c r="N13" s="57">
        <f t="shared" si="3"/>
        <v>0</v>
      </c>
      <c r="O13" s="55"/>
      <c r="P13" s="52"/>
    </row>
    <row r="14" spans="1:18" ht="81" hidden="1" customHeight="1" x14ac:dyDescent="0.35">
      <c r="A14" s="48" t="s">
        <v>82</v>
      </c>
      <c r="B14" s="53" t="s">
        <v>99</v>
      </c>
      <c r="C14" s="73">
        <v>1129490000</v>
      </c>
      <c r="D14" s="73">
        <v>1129490000</v>
      </c>
      <c r="E14" s="73"/>
      <c r="F14" s="73">
        <f>C14</f>
        <v>1129490000</v>
      </c>
      <c r="G14" s="73">
        <f>D14</f>
        <v>1129490000</v>
      </c>
      <c r="H14" s="73"/>
      <c r="I14" s="73"/>
      <c r="J14" s="73"/>
      <c r="K14" s="73"/>
      <c r="L14" s="73"/>
      <c r="M14" s="73"/>
      <c r="N14" s="73"/>
      <c r="O14" s="54" t="s">
        <v>117</v>
      </c>
      <c r="P14" s="53" t="s">
        <v>67</v>
      </c>
    </row>
    <row r="15" spans="1:18" s="58" customFormat="1" ht="69" hidden="1" customHeight="1" x14ac:dyDescent="0.35">
      <c r="A15" s="61">
        <v>2</v>
      </c>
      <c r="B15" s="71" t="s">
        <v>47</v>
      </c>
      <c r="C15" s="65">
        <f>C16</f>
        <v>7744321000</v>
      </c>
      <c r="D15" s="65">
        <f t="shared" ref="D15:N15" si="4">D16</f>
        <v>7744321000</v>
      </c>
      <c r="E15" s="65">
        <f t="shared" si="4"/>
        <v>0</v>
      </c>
      <c r="F15" s="65">
        <f t="shared" si="4"/>
        <v>7744321000</v>
      </c>
      <c r="G15" s="65">
        <f t="shared" si="4"/>
        <v>7744321000</v>
      </c>
      <c r="H15" s="65">
        <f t="shared" si="4"/>
        <v>0</v>
      </c>
      <c r="I15" s="65"/>
      <c r="J15" s="65"/>
      <c r="K15" s="65"/>
      <c r="L15" s="65">
        <f t="shared" si="4"/>
        <v>0</v>
      </c>
      <c r="M15" s="65">
        <f t="shared" si="4"/>
        <v>0</v>
      </c>
      <c r="N15" s="65">
        <f t="shared" si="4"/>
        <v>0</v>
      </c>
      <c r="O15" s="66"/>
      <c r="P15" s="72"/>
    </row>
    <row r="16" spans="1:18" s="45" customFormat="1" ht="64.5" hidden="1" customHeight="1" x14ac:dyDescent="0.35">
      <c r="A16" s="46" t="s">
        <v>175</v>
      </c>
      <c r="B16" s="56" t="s">
        <v>38</v>
      </c>
      <c r="C16" s="47">
        <f>SUM(C17:C18)</f>
        <v>7744321000</v>
      </c>
      <c r="D16" s="47">
        <f t="shared" ref="D16:N16" si="5">SUM(D17:D18)</f>
        <v>7744321000</v>
      </c>
      <c r="E16" s="47">
        <f t="shared" si="5"/>
        <v>0</v>
      </c>
      <c r="F16" s="47">
        <f t="shared" si="5"/>
        <v>7744321000</v>
      </c>
      <c r="G16" s="47">
        <f t="shared" si="5"/>
        <v>7744321000</v>
      </c>
      <c r="H16" s="47">
        <f t="shared" si="5"/>
        <v>0</v>
      </c>
      <c r="I16" s="47"/>
      <c r="J16" s="47"/>
      <c r="K16" s="47"/>
      <c r="L16" s="47">
        <f t="shared" si="5"/>
        <v>0</v>
      </c>
      <c r="M16" s="47">
        <f t="shared" si="5"/>
        <v>0</v>
      </c>
      <c r="N16" s="47">
        <f t="shared" si="5"/>
        <v>0</v>
      </c>
      <c r="O16" s="55"/>
      <c r="P16" s="47"/>
    </row>
    <row r="17" spans="1:16" ht="27" hidden="1" customHeight="1" x14ac:dyDescent="0.35">
      <c r="A17" s="48" t="s">
        <v>82</v>
      </c>
      <c r="B17" s="53" t="s">
        <v>88</v>
      </c>
      <c r="C17" s="49">
        <f>SUM(D17:E17)</f>
        <v>702109000</v>
      </c>
      <c r="D17" s="49">
        <v>702109000</v>
      </c>
      <c r="E17" s="49"/>
      <c r="F17" s="49">
        <f>SUM(G17:H17)</f>
        <v>702109000</v>
      </c>
      <c r="G17" s="49">
        <f>D17</f>
        <v>702109000</v>
      </c>
      <c r="H17" s="49"/>
      <c r="I17" s="49"/>
      <c r="J17" s="49"/>
      <c r="K17" s="49"/>
      <c r="L17" s="49">
        <f>C17-F17</f>
        <v>0</v>
      </c>
      <c r="M17" s="49">
        <f>D17-G17</f>
        <v>0</v>
      </c>
      <c r="N17" s="49"/>
      <c r="O17" s="332" t="s">
        <v>115</v>
      </c>
      <c r="P17" s="333" t="s">
        <v>126</v>
      </c>
    </row>
    <row r="18" spans="1:16" ht="29.25" hidden="1" customHeight="1" x14ac:dyDescent="0.35">
      <c r="A18" s="48" t="s">
        <v>82</v>
      </c>
      <c r="B18" s="53" t="s">
        <v>99</v>
      </c>
      <c r="C18" s="49">
        <f>SUM(D18:E18)</f>
        <v>7042212000</v>
      </c>
      <c r="D18" s="49">
        <v>7042212000</v>
      </c>
      <c r="E18" s="49"/>
      <c r="F18" s="49">
        <f>SUM(G18:H18)</f>
        <v>7042212000</v>
      </c>
      <c r="G18" s="49">
        <f>D18</f>
        <v>7042212000</v>
      </c>
      <c r="H18" s="49"/>
      <c r="I18" s="49"/>
      <c r="J18" s="49"/>
      <c r="K18" s="49"/>
      <c r="L18" s="49"/>
      <c r="M18" s="49"/>
      <c r="N18" s="49"/>
      <c r="O18" s="332"/>
      <c r="P18" s="334"/>
    </row>
    <row r="19" spans="1:16" s="58" customFormat="1" ht="38.25" hidden="1" customHeight="1" x14ac:dyDescent="0.35">
      <c r="A19" s="61">
        <v>3</v>
      </c>
      <c r="B19" s="67" t="s">
        <v>39</v>
      </c>
      <c r="C19" s="72">
        <f>C20</f>
        <v>321385750</v>
      </c>
      <c r="D19" s="72">
        <f t="shared" ref="D19:N20" si="6">D20</f>
        <v>321385750</v>
      </c>
      <c r="E19" s="72">
        <f t="shared" si="6"/>
        <v>0</v>
      </c>
      <c r="F19" s="72">
        <f t="shared" si="6"/>
        <v>321385750</v>
      </c>
      <c r="G19" s="72">
        <f t="shared" si="6"/>
        <v>321385750</v>
      </c>
      <c r="H19" s="72">
        <f t="shared" si="6"/>
        <v>0</v>
      </c>
      <c r="I19" s="72"/>
      <c r="J19" s="72"/>
      <c r="K19" s="72"/>
      <c r="L19" s="72">
        <f t="shared" si="6"/>
        <v>0</v>
      </c>
      <c r="M19" s="72">
        <f t="shared" si="6"/>
        <v>0</v>
      </c>
      <c r="N19" s="72">
        <f t="shared" si="6"/>
        <v>0</v>
      </c>
      <c r="O19" s="66"/>
      <c r="P19" s="67"/>
    </row>
    <row r="20" spans="1:16" s="45" customFormat="1" ht="60.75" hidden="1" customHeight="1" x14ac:dyDescent="0.35">
      <c r="A20" s="46" t="s">
        <v>176</v>
      </c>
      <c r="B20" s="55" t="s">
        <v>40</v>
      </c>
      <c r="C20" s="57">
        <f>C21</f>
        <v>321385750</v>
      </c>
      <c r="D20" s="57">
        <f t="shared" si="6"/>
        <v>321385750</v>
      </c>
      <c r="E20" s="57">
        <f t="shared" si="6"/>
        <v>0</v>
      </c>
      <c r="F20" s="57">
        <f t="shared" si="6"/>
        <v>321385750</v>
      </c>
      <c r="G20" s="57">
        <f t="shared" si="6"/>
        <v>321385750</v>
      </c>
      <c r="H20" s="57">
        <f t="shared" si="6"/>
        <v>0</v>
      </c>
      <c r="I20" s="57"/>
      <c r="J20" s="57"/>
      <c r="K20" s="57"/>
      <c r="L20" s="57">
        <f t="shared" si="6"/>
        <v>0</v>
      </c>
      <c r="M20" s="57">
        <f t="shared" si="6"/>
        <v>0</v>
      </c>
      <c r="N20" s="57">
        <f t="shared" si="6"/>
        <v>0</v>
      </c>
      <c r="O20" s="55"/>
      <c r="P20" s="52"/>
    </row>
    <row r="21" spans="1:16" ht="47.25" hidden="1" customHeight="1" x14ac:dyDescent="0.35">
      <c r="A21" s="48" t="s">
        <v>82</v>
      </c>
      <c r="B21" s="54" t="s">
        <v>97</v>
      </c>
      <c r="C21" s="73">
        <f>SUM(D21:E21)</f>
        <v>321385750</v>
      </c>
      <c r="D21" s="73">
        <v>321385750</v>
      </c>
      <c r="E21" s="73"/>
      <c r="F21" s="73">
        <f>SUM(G21:H21)</f>
        <v>321385750</v>
      </c>
      <c r="G21" s="49">
        <f>D21</f>
        <v>321385750</v>
      </c>
      <c r="H21" s="49"/>
      <c r="I21" s="49"/>
      <c r="J21" s="49"/>
      <c r="K21" s="49"/>
      <c r="L21" s="49">
        <f>SUM(M21:N21)</f>
        <v>0</v>
      </c>
      <c r="M21" s="49">
        <f>D21-G21</f>
        <v>0</v>
      </c>
      <c r="N21" s="49"/>
      <c r="O21" s="54" t="s">
        <v>116</v>
      </c>
      <c r="P21" s="53" t="s">
        <v>68</v>
      </c>
    </row>
    <row r="22" spans="1:16" s="58" customFormat="1" ht="46.5" hidden="1" customHeight="1" x14ac:dyDescent="0.35">
      <c r="A22" s="61">
        <v>4</v>
      </c>
      <c r="B22" s="74" t="s">
        <v>30</v>
      </c>
      <c r="C22" s="75">
        <f>C23</f>
        <v>604000000</v>
      </c>
      <c r="D22" s="75">
        <f t="shared" ref="D22:N22" si="7">D23</f>
        <v>604000000</v>
      </c>
      <c r="E22" s="75">
        <f t="shared" si="7"/>
        <v>0</v>
      </c>
      <c r="F22" s="75">
        <f t="shared" si="7"/>
        <v>604000000</v>
      </c>
      <c r="G22" s="75">
        <f t="shared" si="7"/>
        <v>604000000</v>
      </c>
      <c r="H22" s="75">
        <f t="shared" si="7"/>
        <v>0</v>
      </c>
      <c r="I22" s="75"/>
      <c r="J22" s="75"/>
      <c r="K22" s="75"/>
      <c r="L22" s="75">
        <f t="shared" si="7"/>
        <v>0</v>
      </c>
      <c r="M22" s="75">
        <f t="shared" si="7"/>
        <v>0</v>
      </c>
      <c r="N22" s="75">
        <f t="shared" si="7"/>
        <v>0</v>
      </c>
      <c r="O22" s="66"/>
      <c r="P22" s="67"/>
    </row>
    <row r="23" spans="1:16" ht="24" hidden="1" customHeight="1" x14ac:dyDescent="0.35">
      <c r="A23" s="48" t="s">
        <v>82</v>
      </c>
      <c r="B23" s="76" t="s">
        <v>95</v>
      </c>
      <c r="C23" s="73">
        <f>D23+E23</f>
        <v>604000000</v>
      </c>
      <c r="D23" s="73">
        <v>604000000</v>
      </c>
      <c r="E23" s="73"/>
      <c r="F23" s="73">
        <f>G23+H23</f>
        <v>604000000</v>
      </c>
      <c r="G23" s="73">
        <v>604000000</v>
      </c>
      <c r="H23" s="73"/>
      <c r="I23" s="49"/>
      <c r="J23" s="49"/>
      <c r="K23" s="49"/>
      <c r="L23" s="49">
        <f t="shared" ref="L23" si="8">SUM(M23:N23)</f>
        <v>0</v>
      </c>
      <c r="M23" s="49">
        <f>D23-G23</f>
        <v>0</v>
      </c>
      <c r="N23" s="49">
        <f>E23-H23</f>
        <v>0</v>
      </c>
      <c r="O23" s="54" t="s">
        <v>115</v>
      </c>
      <c r="P23" s="53" t="s">
        <v>118</v>
      </c>
    </row>
    <row r="24" spans="1:16" s="58" customFormat="1" ht="46.5" hidden="1" customHeight="1" x14ac:dyDescent="0.35">
      <c r="A24" s="61">
        <v>5</v>
      </c>
      <c r="B24" s="74" t="s">
        <v>42</v>
      </c>
      <c r="C24" s="65">
        <f>C25</f>
        <v>4047815</v>
      </c>
      <c r="D24" s="65">
        <f t="shared" ref="D24:N25" si="9">D25</f>
        <v>4047815</v>
      </c>
      <c r="E24" s="65">
        <f t="shared" si="9"/>
        <v>0</v>
      </c>
      <c r="F24" s="65">
        <f t="shared" si="9"/>
        <v>4047815</v>
      </c>
      <c r="G24" s="65">
        <f t="shared" si="9"/>
        <v>4047815</v>
      </c>
      <c r="H24" s="65">
        <f t="shared" si="9"/>
        <v>0</v>
      </c>
      <c r="I24" s="65"/>
      <c r="J24" s="65"/>
      <c r="K24" s="65"/>
      <c r="L24" s="65">
        <f t="shared" si="9"/>
        <v>0</v>
      </c>
      <c r="M24" s="65">
        <f t="shared" si="9"/>
        <v>0</v>
      </c>
      <c r="N24" s="65">
        <f t="shared" si="9"/>
        <v>0</v>
      </c>
      <c r="O24" s="66"/>
      <c r="P24" s="67"/>
    </row>
    <row r="25" spans="1:16" s="45" customFormat="1" ht="61.5" hidden="1" customHeight="1" x14ac:dyDescent="0.35">
      <c r="A25" s="46" t="s">
        <v>177</v>
      </c>
      <c r="B25" s="56" t="s">
        <v>111</v>
      </c>
      <c r="C25" s="57">
        <f>C26</f>
        <v>4047815</v>
      </c>
      <c r="D25" s="57">
        <f t="shared" si="9"/>
        <v>4047815</v>
      </c>
      <c r="E25" s="57">
        <f t="shared" si="9"/>
        <v>0</v>
      </c>
      <c r="F25" s="57">
        <f t="shared" si="9"/>
        <v>4047815</v>
      </c>
      <c r="G25" s="57">
        <f t="shared" si="9"/>
        <v>4047815</v>
      </c>
      <c r="H25" s="57">
        <f t="shared" si="9"/>
        <v>0</v>
      </c>
      <c r="I25" s="57"/>
      <c r="J25" s="57"/>
      <c r="K25" s="57"/>
      <c r="L25" s="57">
        <f t="shared" si="9"/>
        <v>0</v>
      </c>
      <c r="M25" s="57">
        <f t="shared" si="9"/>
        <v>0</v>
      </c>
      <c r="N25" s="57">
        <f t="shared" si="9"/>
        <v>0</v>
      </c>
      <c r="O25" s="55"/>
      <c r="P25" s="52"/>
    </row>
    <row r="26" spans="1:16" ht="30.75" hidden="1" customHeight="1" x14ac:dyDescent="0.35">
      <c r="A26" s="48" t="s">
        <v>82</v>
      </c>
      <c r="B26" s="77" t="s">
        <v>102</v>
      </c>
      <c r="C26" s="73">
        <f>SUM(D26:E26)</f>
        <v>4047815</v>
      </c>
      <c r="D26" s="73">
        <v>4047815</v>
      </c>
      <c r="E26" s="73"/>
      <c r="F26" s="73">
        <f>SUM(G26:H26)</f>
        <v>4047815</v>
      </c>
      <c r="G26" s="73">
        <f>D26</f>
        <v>4047815</v>
      </c>
      <c r="H26" s="73"/>
      <c r="I26" s="49"/>
      <c r="J26" s="49"/>
      <c r="K26" s="49"/>
      <c r="L26" s="49">
        <f>SUM(M26:N26)</f>
        <v>0</v>
      </c>
      <c r="M26" s="49">
        <f>D26-G26</f>
        <v>0</v>
      </c>
      <c r="N26" s="49"/>
      <c r="O26" s="54" t="s">
        <v>115</v>
      </c>
      <c r="P26" s="53" t="s">
        <v>118</v>
      </c>
    </row>
    <row r="27" spans="1:16" s="58" customFormat="1" ht="80.25" hidden="1" customHeight="1" x14ac:dyDescent="0.35">
      <c r="A27" s="61">
        <v>6</v>
      </c>
      <c r="B27" s="74" t="s">
        <v>43</v>
      </c>
      <c r="C27" s="75">
        <f>C28+C30</f>
        <v>51708616</v>
      </c>
      <c r="D27" s="75">
        <f t="shared" ref="D27:N27" si="10">D28+D30</f>
        <v>51708616</v>
      </c>
      <c r="E27" s="75">
        <f t="shared" si="10"/>
        <v>0</v>
      </c>
      <c r="F27" s="75">
        <f t="shared" si="10"/>
        <v>51708616</v>
      </c>
      <c r="G27" s="75">
        <f t="shared" si="10"/>
        <v>51708616</v>
      </c>
      <c r="H27" s="75">
        <f t="shared" si="10"/>
        <v>0</v>
      </c>
      <c r="I27" s="75"/>
      <c r="J27" s="75"/>
      <c r="K27" s="75"/>
      <c r="L27" s="75" t="e">
        <f t="shared" si="10"/>
        <v>#REF!</v>
      </c>
      <c r="M27" s="75" t="e">
        <f t="shared" si="10"/>
        <v>#REF!</v>
      </c>
      <c r="N27" s="75">
        <f t="shared" si="10"/>
        <v>0</v>
      </c>
      <c r="O27" s="66"/>
      <c r="P27" s="67"/>
    </row>
    <row r="28" spans="1:16" s="45" customFormat="1" ht="72.75" hidden="1" customHeight="1" x14ac:dyDescent="0.35">
      <c r="A28" s="46" t="s">
        <v>178</v>
      </c>
      <c r="B28" s="56" t="s">
        <v>45</v>
      </c>
      <c r="C28" s="47">
        <f>C29</f>
        <v>39000000</v>
      </c>
      <c r="D28" s="47">
        <f t="shared" ref="D28:N28" si="11">D29</f>
        <v>39000000</v>
      </c>
      <c r="E28" s="47">
        <f t="shared" si="11"/>
        <v>0</v>
      </c>
      <c r="F28" s="47">
        <f t="shared" si="11"/>
        <v>39000000</v>
      </c>
      <c r="G28" s="47">
        <f t="shared" si="11"/>
        <v>39000000</v>
      </c>
      <c r="H28" s="47">
        <f t="shared" si="11"/>
        <v>0</v>
      </c>
      <c r="I28" s="47"/>
      <c r="J28" s="47"/>
      <c r="K28" s="47"/>
      <c r="L28" s="47" t="e">
        <f t="shared" si="11"/>
        <v>#REF!</v>
      </c>
      <c r="M28" s="47" t="e">
        <f t="shared" si="11"/>
        <v>#REF!</v>
      </c>
      <c r="N28" s="47">
        <f t="shared" si="11"/>
        <v>0</v>
      </c>
      <c r="O28" s="55"/>
      <c r="P28" s="52"/>
    </row>
    <row r="29" spans="1:16" s="58" customFormat="1" ht="30" hidden="1" customHeight="1" x14ac:dyDescent="0.35">
      <c r="A29" s="48" t="s">
        <v>82</v>
      </c>
      <c r="B29" s="77" t="s">
        <v>96</v>
      </c>
      <c r="C29" s="49">
        <f>SUM(D29)</f>
        <v>39000000</v>
      </c>
      <c r="D29" s="49">
        <f>G29</f>
        <v>39000000</v>
      </c>
      <c r="E29" s="49"/>
      <c r="F29" s="49">
        <f>SUM(G29)</f>
        <v>39000000</v>
      </c>
      <c r="G29" s="49">
        <v>39000000</v>
      </c>
      <c r="H29" s="49"/>
      <c r="I29" s="49"/>
      <c r="J29" s="49"/>
      <c r="K29" s="49"/>
      <c r="L29" s="49" t="e">
        <f>C29-F29+#REF!</f>
        <v>#REF!</v>
      </c>
      <c r="M29" s="49" t="e">
        <f>D29-G29+#REF!</f>
        <v>#REF!</v>
      </c>
      <c r="N29" s="49"/>
      <c r="O29" s="54" t="s">
        <v>120</v>
      </c>
      <c r="P29" s="53" t="s">
        <v>71</v>
      </c>
    </row>
    <row r="30" spans="1:16" s="45" customFormat="1" ht="50.25" hidden="1" customHeight="1" x14ac:dyDescent="0.35">
      <c r="A30" s="46" t="s">
        <v>179</v>
      </c>
      <c r="B30" s="51" t="s">
        <v>114</v>
      </c>
      <c r="C30" s="47">
        <f>C31</f>
        <v>12708616</v>
      </c>
      <c r="D30" s="47">
        <f t="shared" ref="D30:N30" si="12">D31</f>
        <v>12708616</v>
      </c>
      <c r="E30" s="47">
        <f t="shared" si="12"/>
        <v>0</v>
      </c>
      <c r="F30" s="47">
        <f t="shared" si="12"/>
        <v>12708616</v>
      </c>
      <c r="G30" s="47">
        <f t="shared" si="12"/>
        <v>12708616</v>
      </c>
      <c r="H30" s="47">
        <f t="shared" si="12"/>
        <v>0</v>
      </c>
      <c r="I30" s="47"/>
      <c r="J30" s="47"/>
      <c r="K30" s="47"/>
      <c r="L30" s="47">
        <f t="shared" si="12"/>
        <v>0</v>
      </c>
      <c r="M30" s="47">
        <f t="shared" si="12"/>
        <v>0</v>
      </c>
      <c r="N30" s="47">
        <f t="shared" si="12"/>
        <v>0</v>
      </c>
      <c r="O30" s="55"/>
      <c r="P30" s="52"/>
    </row>
    <row r="31" spans="1:16" s="58" customFormat="1" ht="25.5" hidden="1" customHeight="1" x14ac:dyDescent="0.35">
      <c r="A31" s="48" t="s">
        <v>82</v>
      </c>
      <c r="B31" s="77" t="s">
        <v>102</v>
      </c>
      <c r="C31" s="49">
        <f>SUM(D31:E31)</f>
        <v>12708616</v>
      </c>
      <c r="D31" s="49">
        <v>12708616</v>
      </c>
      <c r="E31" s="49"/>
      <c r="F31" s="49">
        <f>SUM(G31:H31)</f>
        <v>12708616</v>
      </c>
      <c r="G31" s="49">
        <f>D31</f>
        <v>12708616</v>
      </c>
      <c r="H31" s="49"/>
      <c r="I31" s="49"/>
      <c r="J31" s="49"/>
      <c r="K31" s="49"/>
      <c r="L31" s="49">
        <f>SUM(M31:N31)</f>
        <v>0</v>
      </c>
      <c r="M31" s="49">
        <f>D31-G31</f>
        <v>0</v>
      </c>
      <c r="N31" s="49"/>
      <c r="O31" s="54" t="s">
        <v>115</v>
      </c>
      <c r="P31" s="53" t="s">
        <v>118</v>
      </c>
    </row>
    <row r="32" spans="1:16" s="58" customFormat="1" ht="71.25" hidden="1" customHeight="1" x14ac:dyDescent="0.35">
      <c r="A32" s="62">
        <v>7</v>
      </c>
      <c r="B32" s="78" t="s">
        <v>47</v>
      </c>
      <c r="C32" s="79">
        <f>C33</f>
        <v>831144320</v>
      </c>
      <c r="D32" s="79">
        <f t="shared" ref="D32:N32" si="13">D33</f>
        <v>704741080</v>
      </c>
      <c r="E32" s="79">
        <f t="shared" si="13"/>
        <v>126403240</v>
      </c>
      <c r="F32" s="79">
        <f t="shared" si="13"/>
        <v>0</v>
      </c>
      <c r="G32" s="79">
        <f t="shared" si="13"/>
        <v>0</v>
      </c>
      <c r="H32" s="79">
        <f t="shared" si="13"/>
        <v>0</v>
      </c>
      <c r="I32" s="79"/>
      <c r="J32" s="79"/>
      <c r="K32" s="79"/>
      <c r="L32" s="79" t="e">
        <f t="shared" si="13"/>
        <v>#REF!</v>
      </c>
      <c r="M32" s="79" t="e">
        <f t="shared" si="13"/>
        <v>#REF!</v>
      </c>
      <c r="N32" s="72" t="e">
        <f t="shared" si="13"/>
        <v>#REF!</v>
      </c>
      <c r="O32" s="66"/>
      <c r="P32" s="67"/>
    </row>
    <row r="33" spans="1:16" s="45" customFormat="1" ht="82.5" hidden="1" customHeight="1" x14ac:dyDescent="0.35">
      <c r="A33" s="46" t="s">
        <v>180</v>
      </c>
      <c r="B33" s="103" t="s">
        <v>105</v>
      </c>
      <c r="C33" s="47">
        <f>SUM(C34:C43)</f>
        <v>831144320</v>
      </c>
      <c r="D33" s="47">
        <f t="shared" ref="D33:N33" si="14">SUM(D34:D43)</f>
        <v>704741080</v>
      </c>
      <c r="E33" s="47">
        <f t="shared" si="14"/>
        <v>126403240</v>
      </c>
      <c r="F33" s="47">
        <f t="shared" si="14"/>
        <v>0</v>
      </c>
      <c r="G33" s="47">
        <f t="shared" si="14"/>
        <v>0</v>
      </c>
      <c r="H33" s="47">
        <f t="shared" si="14"/>
        <v>0</v>
      </c>
      <c r="I33" s="47"/>
      <c r="J33" s="47"/>
      <c r="K33" s="47"/>
      <c r="L33" s="47" t="e">
        <f t="shared" si="14"/>
        <v>#REF!</v>
      </c>
      <c r="M33" s="47" t="e">
        <f t="shared" si="14"/>
        <v>#REF!</v>
      </c>
      <c r="N33" s="47" t="e">
        <f t="shared" si="14"/>
        <v>#REF!</v>
      </c>
      <c r="O33" s="55"/>
      <c r="P33" s="52" t="s">
        <v>125</v>
      </c>
    </row>
    <row r="34" spans="1:16" s="58" customFormat="1" ht="21.75" hidden="1" customHeight="1" x14ac:dyDescent="0.35">
      <c r="A34" s="48" t="s">
        <v>82</v>
      </c>
      <c r="B34" s="77" t="s">
        <v>139</v>
      </c>
      <c r="C34" s="49">
        <f>D34+E34</f>
        <v>768283240</v>
      </c>
      <c r="D34" s="49">
        <v>641880000</v>
      </c>
      <c r="E34" s="49">
        <v>126403240</v>
      </c>
      <c r="F34" s="49"/>
      <c r="G34" s="49"/>
      <c r="H34" s="49"/>
      <c r="I34" s="49"/>
      <c r="J34" s="49"/>
      <c r="K34" s="49"/>
      <c r="L34" s="49" t="e">
        <f t="shared" ref="L34:L43" si="15">SUM(M34:N34)</f>
        <v>#REF!</v>
      </c>
      <c r="M34" s="49" t="e">
        <f>D34-G34+#REF!</f>
        <v>#REF!</v>
      </c>
      <c r="N34" s="49" t="e">
        <f>E34-H34+#REF!</f>
        <v>#REF!</v>
      </c>
      <c r="O34" s="341" t="s">
        <v>115</v>
      </c>
      <c r="P34" s="53"/>
    </row>
    <row r="35" spans="1:16" s="58" customFormat="1" ht="21.75" hidden="1" customHeight="1" x14ac:dyDescent="0.35">
      <c r="A35" s="48" t="s">
        <v>82</v>
      </c>
      <c r="B35" s="77" t="s">
        <v>87</v>
      </c>
      <c r="C35" s="49">
        <f t="shared" ref="C35:C43" si="16">D35+E35</f>
        <v>55080680</v>
      </c>
      <c r="D35" s="49">
        <v>55080680</v>
      </c>
      <c r="E35" s="49"/>
      <c r="F35" s="49"/>
      <c r="G35" s="49"/>
      <c r="H35" s="49"/>
      <c r="I35" s="49"/>
      <c r="J35" s="49"/>
      <c r="K35" s="49"/>
      <c r="L35" s="49" t="e">
        <f t="shared" si="15"/>
        <v>#REF!</v>
      </c>
      <c r="M35" s="49" t="e">
        <f>D35-G35+#REF!</f>
        <v>#REF!</v>
      </c>
      <c r="N35" s="49" t="e">
        <f>E35-H35+#REF!</f>
        <v>#REF!</v>
      </c>
      <c r="O35" s="342"/>
      <c r="P35" s="53"/>
    </row>
    <row r="36" spans="1:16" s="58" customFormat="1" ht="21.75" hidden="1" customHeight="1" x14ac:dyDescent="0.35">
      <c r="A36" s="48" t="s">
        <v>82</v>
      </c>
      <c r="B36" s="77" t="s">
        <v>140</v>
      </c>
      <c r="C36" s="49">
        <f t="shared" si="16"/>
        <v>0</v>
      </c>
      <c r="D36" s="49"/>
      <c r="E36" s="49"/>
      <c r="F36" s="49"/>
      <c r="G36" s="49"/>
      <c r="H36" s="49"/>
      <c r="I36" s="49"/>
      <c r="J36" s="49"/>
      <c r="K36" s="49"/>
      <c r="L36" s="49" t="e">
        <f t="shared" si="15"/>
        <v>#REF!</v>
      </c>
      <c r="M36" s="49" t="e">
        <f>D36-G36+#REF!</f>
        <v>#REF!</v>
      </c>
      <c r="N36" s="49" t="e">
        <f>E36-H36+#REF!</f>
        <v>#REF!</v>
      </c>
      <c r="O36" s="342"/>
      <c r="P36" s="53"/>
    </row>
    <row r="37" spans="1:16" s="58" customFormat="1" ht="21.75" hidden="1" customHeight="1" x14ac:dyDescent="0.35">
      <c r="A37" s="48" t="s">
        <v>82</v>
      </c>
      <c r="B37" s="77" t="s">
        <v>86</v>
      </c>
      <c r="C37" s="49">
        <f t="shared" si="16"/>
        <v>0</v>
      </c>
      <c r="D37" s="49"/>
      <c r="E37" s="49"/>
      <c r="F37" s="49"/>
      <c r="G37" s="49"/>
      <c r="H37" s="49"/>
      <c r="I37" s="49"/>
      <c r="J37" s="49"/>
      <c r="K37" s="49"/>
      <c r="L37" s="49" t="e">
        <f t="shared" si="15"/>
        <v>#REF!</v>
      </c>
      <c r="M37" s="49" t="e">
        <f>D37-G37+#REF!</f>
        <v>#REF!</v>
      </c>
      <c r="N37" s="49" t="e">
        <f>E37-H37+#REF!</f>
        <v>#REF!</v>
      </c>
      <c r="O37" s="342"/>
      <c r="P37" s="53"/>
    </row>
    <row r="38" spans="1:16" s="58" customFormat="1" ht="21.75" hidden="1" customHeight="1" x14ac:dyDescent="0.35">
      <c r="A38" s="48" t="s">
        <v>82</v>
      </c>
      <c r="B38" s="77" t="s">
        <v>88</v>
      </c>
      <c r="C38" s="49">
        <f t="shared" si="16"/>
        <v>0</v>
      </c>
      <c r="D38" s="49"/>
      <c r="E38" s="49"/>
      <c r="F38" s="49"/>
      <c r="G38" s="49"/>
      <c r="H38" s="49"/>
      <c r="I38" s="49"/>
      <c r="J38" s="49"/>
      <c r="K38" s="49"/>
      <c r="L38" s="49" t="e">
        <f t="shared" si="15"/>
        <v>#REF!</v>
      </c>
      <c r="M38" s="49" t="e">
        <f>D38-G38+#REF!</f>
        <v>#REF!</v>
      </c>
      <c r="N38" s="49" t="e">
        <f>E38-H38+#REF!</f>
        <v>#REF!</v>
      </c>
      <c r="O38" s="342"/>
      <c r="P38" s="53"/>
    </row>
    <row r="39" spans="1:16" s="58" customFormat="1" ht="21.75" hidden="1" customHeight="1" x14ac:dyDescent="0.35">
      <c r="A39" s="48" t="s">
        <v>82</v>
      </c>
      <c r="B39" s="77" t="s">
        <v>89</v>
      </c>
      <c r="C39" s="49">
        <f t="shared" si="16"/>
        <v>0</v>
      </c>
      <c r="D39" s="49"/>
      <c r="E39" s="49"/>
      <c r="F39" s="49"/>
      <c r="G39" s="49"/>
      <c r="H39" s="49"/>
      <c r="I39" s="49"/>
      <c r="J39" s="49"/>
      <c r="K39" s="49"/>
      <c r="L39" s="49" t="e">
        <f t="shared" si="15"/>
        <v>#REF!</v>
      </c>
      <c r="M39" s="49" t="e">
        <f>D39-G39+#REF!</f>
        <v>#REF!</v>
      </c>
      <c r="N39" s="49" t="e">
        <f>E39-H39+#REF!</f>
        <v>#REF!</v>
      </c>
      <c r="O39" s="342"/>
      <c r="P39" s="53"/>
    </row>
    <row r="40" spans="1:16" s="58" customFormat="1" ht="21.75" hidden="1" customHeight="1" x14ac:dyDescent="0.35">
      <c r="A40" s="48" t="s">
        <v>82</v>
      </c>
      <c r="B40" s="77" t="s">
        <v>90</v>
      </c>
      <c r="C40" s="49">
        <f t="shared" si="16"/>
        <v>0</v>
      </c>
      <c r="D40" s="49"/>
      <c r="E40" s="49"/>
      <c r="F40" s="49"/>
      <c r="G40" s="49"/>
      <c r="H40" s="49"/>
      <c r="I40" s="49"/>
      <c r="J40" s="49"/>
      <c r="K40" s="49"/>
      <c r="L40" s="49" t="e">
        <f t="shared" si="15"/>
        <v>#REF!</v>
      </c>
      <c r="M40" s="49" t="e">
        <f>D40-G40+#REF!</f>
        <v>#REF!</v>
      </c>
      <c r="N40" s="49" t="e">
        <f>E40-H40+#REF!</f>
        <v>#REF!</v>
      </c>
      <c r="O40" s="342"/>
      <c r="P40" s="53"/>
    </row>
    <row r="41" spans="1:16" s="58" customFormat="1" ht="21.75" hidden="1" customHeight="1" x14ac:dyDescent="0.35">
      <c r="A41" s="48" t="s">
        <v>82</v>
      </c>
      <c r="B41" s="77" t="s">
        <v>91</v>
      </c>
      <c r="C41" s="49">
        <f t="shared" si="16"/>
        <v>0</v>
      </c>
      <c r="D41" s="49"/>
      <c r="E41" s="49"/>
      <c r="F41" s="49"/>
      <c r="G41" s="49"/>
      <c r="H41" s="49"/>
      <c r="I41" s="49"/>
      <c r="J41" s="49"/>
      <c r="K41" s="49"/>
      <c r="L41" s="49" t="e">
        <f t="shared" si="15"/>
        <v>#REF!</v>
      </c>
      <c r="M41" s="49" t="e">
        <f>D41-G41+#REF!</f>
        <v>#REF!</v>
      </c>
      <c r="N41" s="49" t="e">
        <f>E41-H41+#REF!</f>
        <v>#REF!</v>
      </c>
      <c r="O41" s="342"/>
      <c r="P41" s="53"/>
    </row>
    <row r="42" spans="1:16" s="58" customFormat="1" ht="21.75" hidden="1" customHeight="1" x14ac:dyDescent="0.35">
      <c r="A42" s="48" t="s">
        <v>82</v>
      </c>
      <c r="B42" s="77" t="s">
        <v>92</v>
      </c>
      <c r="C42" s="49">
        <f t="shared" si="16"/>
        <v>0</v>
      </c>
      <c r="D42" s="49"/>
      <c r="E42" s="49"/>
      <c r="F42" s="49"/>
      <c r="G42" s="49"/>
      <c r="H42" s="49"/>
      <c r="I42" s="49"/>
      <c r="J42" s="49"/>
      <c r="K42" s="49"/>
      <c r="L42" s="49" t="e">
        <f t="shared" si="15"/>
        <v>#REF!</v>
      </c>
      <c r="M42" s="49" t="e">
        <f>D42-G42+#REF!</f>
        <v>#REF!</v>
      </c>
      <c r="N42" s="49" t="e">
        <f>E42-H42+#REF!</f>
        <v>#REF!</v>
      </c>
      <c r="O42" s="342"/>
      <c r="P42" s="53"/>
    </row>
    <row r="43" spans="1:16" s="58" customFormat="1" ht="21.75" hidden="1" customHeight="1" x14ac:dyDescent="0.35">
      <c r="A43" s="48" t="s">
        <v>82</v>
      </c>
      <c r="B43" s="77" t="s">
        <v>94</v>
      </c>
      <c r="C43" s="49">
        <f t="shared" si="16"/>
        <v>7780400</v>
      </c>
      <c r="D43" s="49">
        <v>7780400</v>
      </c>
      <c r="E43" s="49"/>
      <c r="F43" s="49"/>
      <c r="G43" s="49"/>
      <c r="H43" s="49"/>
      <c r="I43" s="49"/>
      <c r="J43" s="49"/>
      <c r="K43" s="49"/>
      <c r="L43" s="49" t="e">
        <f t="shared" si="15"/>
        <v>#REF!</v>
      </c>
      <c r="M43" s="49" t="e">
        <f>D43-G43+#REF!</f>
        <v>#REF!</v>
      </c>
      <c r="N43" s="49" t="e">
        <f>E43-H43+#REF!</f>
        <v>#REF!</v>
      </c>
      <c r="O43" s="343"/>
      <c r="P43" s="53"/>
    </row>
    <row r="44" spans="1:16" s="58" customFormat="1" ht="39" hidden="1" customHeight="1" x14ac:dyDescent="0.35">
      <c r="A44" s="61">
        <v>8</v>
      </c>
      <c r="B44" s="74" t="s">
        <v>39</v>
      </c>
      <c r="C44" s="72">
        <f>C45</f>
        <v>0</v>
      </c>
      <c r="D44" s="72">
        <f t="shared" ref="D44:N44" si="17">D45</f>
        <v>0</v>
      </c>
      <c r="E44" s="72">
        <f t="shared" si="17"/>
        <v>0</v>
      </c>
      <c r="F44" s="72"/>
      <c r="G44" s="72"/>
      <c r="H44" s="72"/>
      <c r="I44" s="72"/>
      <c r="J44" s="72"/>
      <c r="K44" s="72"/>
      <c r="L44" s="72" t="e">
        <f t="shared" si="17"/>
        <v>#REF!</v>
      </c>
      <c r="M44" s="72" t="e">
        <f t="shared" si="17"/>
        <v>#REF!</v>
      </c>
      <c r="N44" s="72">
        <f t="shared" si="17"/>
        <v>0</v>
      </c>
      <c r="O44" s="66"/>
      <c r="P44" s="67"/>
    </row>
    <row r="45" spans="1:16" s="45" customFormat="1" ht="98.25" hidden="1" customHeight="1" x14ac:dyDescent="0.35">
      <c r="A45" s="46" t="s">
        <v>181</v>
      </c>
      <c r="B45" s="52" t="s">
        <v>103</v>
      </c>
      <c r="C45" s="47"/>
      <c r="D45" s="47"/>
      <c r="E45" s="47"/>
      <c r="F45" s="47"/>
      <c r="G45" s="47"/>
      <c r="H45" s="47"/>
      <c r="I45" s="47"/>
      <c r="J45" s="47"/>
      <c r="K45" s="47"/>
      <c r="L45" s="47" t="e">
        <f t="shared" ref="L45:N45" si="18">SUM(L46:L54)</f>
        <v>#REF!</v>
      </c>
      <c r="M45" s="47" t="e">
        <f t="shared" si="18"/>
        <v>#REF!</v>
      </c>
      <c r="N45" s="47">
        <f t="shared" si="18"/>
        <v>0</v>
      </c>
      <c r="O45" s="55" t="s">
        <v>150</v>
      </c>
      <c r="P45" s="52" t="s">
        <v>121</v>
      </c>
    </row>
    <row r="46" spans="1:16" s="58" customFormat="1" ht="20.25" hidden="1" customHeight="1" x14ac:dyDescent="0.35">
      <c r="A46" s="48" t="s">
        <v>82</v>
      </c>
      <c r="B46" s="53" t="s">
        <v>141</v>
      </c>
      <c r="C46" s="49"/>
      <c r="D46" s="100"/>
      <c r="E46" s="49"/>
      <c r="F46" s="49"/>
      <c r="G46" s="49"/>
      <c r="H46" s="49"/>
      <c r="I46" s="49"/>
      <c r="J46" s="49"/>
      <c r="K46" s="49"/>
      <c r="L46" s="49" t="e">
        <f t="shared" ref="L46:L54" si="19">SUM(M46:N46)</f>
        <v>#REF!</v>
      </c>
      <c r="M46" s="49" t="e">
        <f>D46+#REF!</f>
        <v>#REF!</v>
      </c>
      <c r="N46" s="49">
        <f t="shared" ref="N46:N55" si="20">E46</f>
        <v>0</v>
      </c>
      <c r="O46" s="54"/>
      <c r="P46" s="53"/>
    </row>
    <row r="47" spans="1:16" s="58" customFormat="1" ht="20.25" hidden="1" customHeight="1" x14ac:dyDescent="0.35">
      <c r="A47" s="48" t="s">
        <v>82</v>
      </c>
      <c r="B47" s="53" t="s">
        <v>142</v>
      </c>
      <c r="C47" s="49"/>
      <c r="D47" s="100"/>
      <c r="E47" s="49"/>
      <c r="F47" s="49"/>
      <c r="G47" s="49"/>
      <c r="H47" s="49"/>
      <c r="I47" s="49"/>
      <c r="J47" s="49"/>
      <c r="K47" s="49"/>
      <c r="L47" s="49" t="e">
        <f t="shared" si="19"/>
        <v>#REF!</v>
      </c>
      <c r="M47" s="49" t="e">
        <f>D47+#REF!</f>
        <v>#REF!</v>
      </c>
      <c r="N47" s="49">
        <f t="shared" si="20"/>
        <v>0</v>
      </c>
      <c r="O47" s="54"/>
      <c r="P47" s="53"/>
    </row>
    <row r="48" spans="1:16" s="58" customFormat="1" ht="20.25" hidden="1" customHeight="1" x14ac:dyDescent="0.35">
      <c r="A48" s="48" t="s">
        <v>82</v>
      </c>
      <c r="B48" s="53" t="s">
        <v>143</v>
      </c>
      <c r="C48" s="49"/>
      <c r="D48" s="100"/>
      <c r="E48" s="49"/>
      <c r="F48" s="49"/>
      <c r="G48" s="49"/>
      <c r="H48" s="49"/>
      <c r="I48" s="49"/>
      <c r="J48" s="49"/>
      <c r="K48" s="49"/>
      <c r="L48" s="49" t="e">
        <f t="shared" si="19"/>
        <v>#REF!</v>
      </c>
      <c r="M48" s="49" t="e">
        <f>D48+#REF!</f>
        <v>#REF!</v>
      </c>
      <c r="N48" s="49">
        <f t="shared" si="20"/>
        <v>0</v>
      </c>
      <c r="O48" s="54"/>
      <c r="P48" s="53"/>
    </row>
    <row r="49" spans="1:16" s="58" customFormat="1" ht="20.25" hidden="1" customHeight="1" x14ac:dyDescent="0.35">
      <c r="A49" s="48" t="s">
        <v>82</v>
      </c>
      <c r="B49" s="53" t="s">
        <v>144</v>
      </c>
      <c r="C49" s="49"/>
      <c r="D49" s="100"/>
      <c r="E49" s="49"/>
      <c r="F49" s="49"/>
      <c r="G49" s="49"/>
      <c r="H49" s="49"/>
      <c r="I49" s="49"/>
      <c r="J49" s="49"/>
      <c r="K49" s="49"/>
      <c r="L49" s="49" t="e">
        <f t="shared" si="19"/>
        <v>#REF!</v>
      </c>
      <c r="M49" s="49" t="e">
        <f>D49+#REF!</f>
        <v>#REF!</v>
      </c>
      <c r="N49" s="49">
        <f t="shared" si="20"/>
        <v>0</v>
      </c>
      <c r="O49" s="54"/>
      <c r="P49" s="53"/>
    </row>
    <row r="50" spans="1:16" s="58" customFormat="1" ht="20.25" hidden="1" customHeight="1" x14ac:dyDescent="0.35">
      <c r="A50" s="48" t="s">
        <v>82</v>
      </c>
      <c r="B50" s="53" t="s">
        <v>145</v>
      </c>
      <c r="C50" s="49"/>
      <c r="D50" s="100"/>
      <c r="E50" s="49"/>
      <c r="F50" s="49"/>
      <c r="G50" s="49"/>
      <c r="H50" s="49"/>
      <c r="I50" s="49"/>
      <c r="J50" s="49"/>
      <c r="K50" s="49"/>
      <c r="L50" s="49" t="e">
        <f t="shared" si="19"/>
        <v>#REF!</v>
      </c>
      <c r="M50" s="49" t="e">
        <f>D50+#REF!</f>
        <v>#REF!</v>
      </c>
      <c r="N50" s="49">
        <f t="shared" si="20"/>
        <v>0</v>
      </c>
      <c r="O50" s="54"/>
      <c r="P50" s="53"/>
    </row>
    <row r="51" spans="1:16" s="58" customFormat="1" ht="20.25" hidden="1" customHeight="1" x14ac:dyDescent="0.35">
      <c r="A51" s="48" t="s">
        <v>82</v>
      </c>
      <c r="B51" s="53" t="s">
        <v>146</v>
      </c>
      <c r="C51" s="49"/>
      <c r="D51" s="100"/>
      <c r="E51" s="49"/>
      <c r="F51" s="49"/>
      <c r="G51" s="49"/>
      <c r="H51" s="49"/>
      <c r="I51" s="49"/>
      <c r="J51" s="49"/>
      <c r="K51" s="49"/>
      <c r="L51" s="49" t="e">
        <f t="shared" si="19"/>
        <v>#REF!</v>
      </c>
      <c r="M51" s="49" t="e">
        <f>D51+#REF!</f>
        <v>#REF!</v>
      </c>
      <c r="N51" s="49">
        <f t="shared" si="20"/>
        <v>0</v>
      </c>
      <c r="O51" s="54"/>
      <c r="P51" s="53"/>
    </row>
    <row r="52" spans="1:16" s="58" customFormat="1" ht="20.25" hidden="1" customHeight="1" x14ac:dyDescent="0.35">
      <c r="A52" s="48" t="s">
        <v>82</v>
      </c>
      <c r="B52" s="53" t="s">
        <v>147</v>
      </c>
      <c r="C52" s="49"/>
      <c r="D52" s="100"/>
      <c r="E52" s="49"/>
      <c r="F52" s="49"/>
      <c r="G52" s="49"/>
      <c r="H52" s="49"/>
      <c r="I52" s="49"/>
      <c r="J52" s="49"/>
      <c r="K52" s="49"/>
      <c r="L52" s="49" t="e">
        <f t="shared" si="19"/>
        <v>#REF!</v>
      </c>
      <c r="M52" s="49" t="e">
        <f>D52+#REF!</f>
        <v>#REF!</v>
      </c>
      <c r="N52" s="49">
        <f t="shared" si="20"/>
        <v>0</v>
      </c>
      <c r="O52" s="54"/>
      <c r="P52" s="53"/>
    </row>
    <row r="53" spans="1:16" s="58" customFormat="1" ht="20.25" hidden="1" customHeight="1" x14ac:dyDescent="0.35">
      <c r="A53" s="48" t="s">
        <v>82</v>
      </c>
      <c r="B53" s="53" t="s">
        <v>148</v>
      </c>
      <c r="C53" s="49"/>
      <c r="D53" s="49"/>
      <c r="E53" s="49"/>
      <c r="F53" s="49"/>
      <c r="G53" s="49"/>
      <c r="H53" s="49"/>
      <c r="I53" s="49"/>
      <c r="J53" s="49"/>
      <c r="K53" s="49"/>
      <c r="L53" s="49" t="e">
        <f t="shared" si="19"/>
        <v>#REF!</v>
      </c>
      <c r="M53" s="49" t="e">
        <f>D53+#REF!</f>
        <v>#REF!</v>
      </c>
      <c r="N53" s="49">
        <f t="shared" si="20"/>
        <v>0</v>
      </c>
      <c r="O53" s="54"/>
      <c r="P53" s="53"/>
    </row>
    <row r="54" spans="1:16" s="58" customFormat="1" ht="20.25" hidden="1" customHeight="1" x14ac:dyDescent="0.35">
      <c r="A54" s="48" t="s">
        <v>82</v>
      </c>
      <c r="B54" s="53" t="s">
        <v>149</v>
      </c>
      <c r="C54" s="49"/>
      <c r="D54" s="100"/>
      <c r="E54" s="49"/>
      <c r="F54" s="49"/>
      <c r="G54" s="49"/>
      <c r="H54" s="49"/>
      <c r="I54" s="49"/>
      <c r="J54" s="49"/>
      <c r="K54" s="49"/>
      <c r="L54" s="49" t="e">
        <f t="shared" si="19"/>
        <v>#REF!</v>
      </c>
      <c r="M54" s="49" t="e">
        <f>D54+#REF!</f>
        <v>#REF!</v>
      </c>
      <c r="N54" s="49">
        <f t="shared" si="20"/>
        <v>0</v>
      </c>
      <c r="O54" s="54"/>
      <c r="P54" s="53"/>
    </row>
    <row r="55" spans="1:16" s="58" customFormat="1" ht="56.25" hidden="1" customHeight="1" x14ac:dyDescent="0.35">
      <c r="A55" s="61">
        <v>9</v>
      </c>
      <c r="B55" s="74" t="s">
        <v>104</v>
      </c>
      <c r="C55" s="72"/>
      <c r="D55" s="72"/>
      <c r="E55" s="72"/>
      <c r="F55" s="72"/>
      <c r="G55" s="72"/>
      <c r="H55" s="72"/>
      <c r="I55" s="72"/>
      <c r="J55" s="72"/>
      <c r="K55" s="72"/>
      <c r="L55" s="72" t="e">
        <f>SUM(M55:N55)</f>
        <v>#REF!</v>
      </c>
      <c r="M55" s="72" t="e">
        <f>D55+#REF!</f>
        <v>#REF!</v>
      </c>
      <c r="N55" s="72">
        <f t="shared" si="20"/>
        <v>0</v>
      </c>
      <c r="O55" s="66" t="s">
        <v>151</v>
      </c>
      <c r="P55" s="53" t="s">
        <v>123</v>
      </c>
    </row>
    <row r="56" spans="1:16" s="58" customFormat="1" ht="27" hidden="1" customHeight="1" x14ac:dyDescent="0.35">
      <c r="A56" s="48" t="s">
        <v>82</v>
      </c>
      <c r="B56" s="76" t="s">
        <v>238</v>
      </c>
      <c r="C56" s="49">
        <v>0</v>
      </c>
      <c r="D56" s="49"/>
      <c r="E56" s="49"/>
      <c r="F56" s="49"/>
      <c r="G56" s="49"/>
      <c r="H56" s="49"/>
      <c r="I56" s="49"/>
      <c r="J56" s="49"/>
      <c r="K56" s="49"/>
      <c r="L56" s="49" t="e">
        <f>C56+#REF!</f>
        <v>#REF!</v>
      </c>
      <c r="M56" s="49" t="e">
        <f>D56+#REF!</f>
        <v>#REF!</v>
      </c>
      <c r="N56" s="49"/>
      <c r="O56" s="341" t="s">
        <v>120</v>
      </c>
      <c r="P56" s="338" t="s">
        <v>239</v>
      </c>
    </row>
    <row r="57" spans="1:16" s="58" customFormat="1" ht="22.5" hidden="1" customHeight="1" x14ac:dyDescent="0.35">
      <c r="A57" s="48" t="s">
        <v>82</v>
      </c>
      <c r="B57" s="76" t="s">
        <v>153</v>
      </c>
      <c r="C57" s="49">
        <v>0</v>
      </c>
      <c r="D57" s="49"/>
      <c r="E57" s="49"/>
      <c r="F57" s="49"/>
      <c r="G57" s="49"/>
      <c r="H57" s="49"/>
      <c r="I57" s="49"/>
      <c r="J57" s="49"/>
      <c r="K57" s="49"/>
      <c r="L57" s="49" t="e">
        <f>C57+#REF!</f>
        <v>#REF!</v>
      </c>
      <c r="M57" s="49" t="e">
        <f>D57+#REF!</f>
        <v>#REF!</v>
      </c>
      <c r="N57" s="49"/>
      <c r="O57" s="342"/>
      <c r="P57" s="339"/>
    </row>
    <row r="58" spans="1:16" s="58" customFormat="1" ht="22.5" hidden="1" customHeight="1" x14ac:dyDescent="0.35">
      <c r="A58" s="48" t="s">
        <v>82</v>
      </c>
      <c r="B58" s="76" t="s">
        <v>156</v>
      </c>
      <c r="C58" s="49">
        <v>0</v>
      </c>
      <c r="D58" s="49"/>
      <c r="E58" s="49"/>
      <c r="F58" s="49"/>
      <c r="G58" s="49"/>
      <c r="H58" s="49"/>
      <c r="I58" s="49"/>
      <c r="J58" s="49"/>
      <c r="K58" s="49"/>
      <c r="L58" s="49" t="e">
        <f>C58+#REF!</f>
        <v>#REF!</v>
      </c>
      <c r="M58" s="49">
        <v>30000000</v>
      </c>
      <c r="N58" s="49"/>
      <c r="O58" s="342"/>
      <c r="P58" s="339"/>
    </row>
    <row r="59" spans="1:16" s="58" customFormat="1" ht="22.5" hidden="1" customHeight="1" x14ac:dyDescent="0.35">
      <c r="A59" s="48" t="s">
        <v>82</v>
      </c>
      <c r="B59" s="76" t="s">
        <v>157</v>
      </c>
      <c r="C59" s="49">
        <v>0</v>
      </c>
      <c r="D59" s="49"/>
      <c r="E59" s="49"/>
      <c r="F59" s="49"/>
      <c r="G59" s="49"/>
      <c r="H59" s="49"/>
      <c r="I59" s="49"/>
      <c r="J59" s="49"/>
      <c r="K59" s="49"/>
      <c r="L59" s="49" t="e">
        <f>C59+#REF!</f>
        <v>#REF!</v>
      </c>
      <c r="M59" s="49" t="e">
        <f>D59+#REF!</f>
        <v>#REF!</v>
      </c>
      <c r="N59" s="49"/>
      <c r="O59" s="342"/>
      <c r="P59" s="339"/>
    </row>
    <row r="60" spans="1:16" s="58" customFormat="1" ht="22.5" hidden="1" customHeight="1" x14ac:dyDescent="0.35">
      <c r="A60" s="48" t="s">
        <v>82</v>
      </c>
      <c r="B60" s="76" t="s">
        <v>158</v>
      </c>
      <c r="C60" s="49">
        <v>0</v>
      </c>
      <c r="D60" s="49"/>
      <c r="E60" s="49"/>
      <c r="F60" s="49"/>
      <c r="G60" s="49"/>
      <c r="H60" s="49"/>
      <c r="I60" s="49"/>
      <c r="J60" s="49"/>
      <c r="K60" s="49"/>
      <c r="L60" s="49" t="e">
        <f>C60+#REF!</f>
        <v>#REF!</v>
      </c>
      <c r="M60" s="49" t="e">
        <f>D60+#REF!</f>
        <v>#REF!</v>
      </c>
      <c r="N60" s="49"/>
      <c r="O60" s="342"/>
      <c r="P60" s="339"/>
    </row>
    <row r="61" spans="1:16" s="58" customFormat="1" ht="22.5" hidden="1" customHeight="1" x14ac:dyDescent="0.35">
      <c r="A61" s="48" t="s">
        <v>82</v>
      </c>
      <c r="B61" s="76" t="s">
        <v>229</v>
      </c>
      <c r="C61" s="49">
        <v>0</v>
      </c>
      <c r="D61" s="49"/>
      <c r="E61" s="49"/>
      <c r="F61" s="49"/>
      <c r="G61" s="49"/>
      <c r="H61" s="49"/>
      <c r="I61" s="49"/>
      <c r="J61" s="49"/>
      <c r="K61" s="49"/>
      <c r="L61" s="49" t="e">
        <f>C61+#REF!</f>
        <v>#REF!</v>
      </c>
      <c r="M61" s="49" t="e">
        <f>D61+#REF!</f>
        <v>#REF!</v>
      </c>
      <c r="N61" s="49"/>
      <c r="O61" s="342"/>
      <c r="P61" s="339"/>
    </row>
    <row r="62" spans="1:16" s="58" customFormat="1" ht="22.5" hidden="1" customHeight="1" x14ac:dyDescent="0.35">
      <c r="A62" s="48" t="s">
        <v>82</v>
      </c>
      <c r="B62" s="76" t="s">
        <v>161</v>
      </c>
      <c r="C62" s="49">
        <v>0</v>
      </c>
      <c r="D62" s="49"/>
      <c r="E62" s="49"/>
      <c r="F62" s="49"/>
      <c r="G62" s="49"/>
      <c r="H62" s="49"/>
      <c r="I62" s="49"/>
      <c r="J62" s="49"/>
      <c r="K62" s="49"/>
      <c r="L62" s="49" t="e">
        <f>C62+#REF!</f>
        <v>#REF!</v>
      </c>
      <c r="M62" s="49" t="e">
        <f>D62+#REF!</f>
        <v>#REF!</v>
      </c>
      <c r="N62" s="49"/>
      <c r="O62" s="342"/>
      <c r="P62" s="339"/>
    </row>
    <row r="63" spans="1:16" s="58" customFormat="1" ht="22.5" hidden="1" customHeight="1" x14ac:dyDescent="0.35">
      <c r="A63" s="48" t="s">
        <v>82</v>
      </c>
      <c r="B63" s="76" t="s">
        <v>230</v>
      </c>
      <c r="C63" s="49">
        <v>0</v>
      </c>
      <c r="D63" s="49"/>
      <c r="E63" s="49"/>
      <c r="F63" s="49"/>
      <c r="G63" s="49"/>
      <c r="H63" s="49"/>
      <c r="I63" s="49"/>
      <c r="J63" s="49"/>
      <c r="K63" s="49"/>
      <c r="L63" s="49" t="e">
        <f>C63+#REF!</f>
        <v>#REF!</v>
      </c>
      <c r="M63" s="49" t="e">
        <f>D63+#REF!</f>
        <v>#REF!</v>
      </c>
      <c r="N63" s="49"/>
      <c r="O63" s="343"/>
      <c r="P63" s="340"/>
    </row>
    <row r="64" spans="1:16" s="58" customFormat="1" ht="82.5" hidden="1" customHeight="1" x14ac:dyDescent="0.35">
      <c r="A64" s="61">
        <v>10</v>
      </c>
      <c r="B64" s="74" t="s">
        <v>43</v>
      </c>
      <c r="C64" s="72">
        <f>C65</f>
        <v>200000</v>
      </c>
      <c r="D64" s="72">
        <f t="shared" ref="D64:N64" si="21">D65</f>
        <v>200000</v>
      </c>
      <c r="E64" s="72">
        <f t="shared" si="21"/>
        <v>0</v>
      </c>
      <c r="F64" s="72">
        <f t="shared" si="21"/>
        <v>0</v>
      </c>
      <c r="G64" s="72">
        <f t="shared" si="21"/>
        <v>0</v>
      </c>
      <c r="H64" s="72">
        <f t="shared" si="21"/>
        <v>0</v>
      </c>
      <c r="I64" s="72"/>
      <c r="J64" s="72"/>
      <c r="K64" s="72"/>
      <c r="L64" s="72" t="e">
        <f t="shared" si="21"/>
        <v>#REF!</v>
      </c>
      <c r="M64" s="72" t="e">
        <f t="shared" si="21"/>
        <v>#REF!</v>
      </c>
      <c r="N64" s="72">
        <f t="shared" si="21"/>
        <v>0</v>
      </c>
      <c r="O64" s="66"/>
      <c r="P64" s="67"/>
    </row>
    <row r="65" spans="1:16" s="45" customFormat="1" ht="118.5" hidden="1" customHeight="1" x14ac:dyDescent="0.35">
      <c r="A65" s="46" t="s">
        <v>182</v>
      </c>
      <c r="B65" s="56" t="s">
        <v>112</v>
      </c>
      <c r="C65" s="47">
        <f>C66+C67</f>
        <v>200000</v>
      </c>
      <c r="D65" s="47">
        <f t="shared" ref="D65:M65" si="22">D66+D67</f>
        <v>200000</v>
      </c>
      <c r="E65" s="47">
        <f t="shared" si="22"/>
        <v>0</v>
      </c>
      <c r="F65" s="47">
        <f t="shared" si="22"/>
        <v>0</v>
      </c>
      <c r="G65" s="47">
        <f t="shared" si="22"/>
        <v>0</v>
      </c>
      <c r="H65" s="47">
        <f t="shared" si="22"/>
        <v>0</v>
      </c>
      <c r="I65" s="47"/>
      <c r="J65" s="47"/>
      <c r="K65" s="47"/>
      <c r="L65" s="47" t="e">
        <f t="shared" si="22"/>
        <v>#REF!</v>
      </c>
      <c r="M65" s="47" t="e">
        <f t="shared" si="22"/>
        <v>#REF!</v>
      </c>
      <c r="N65" s="47">
        <f>N66+N67</f>
        <v>0</v>
      </c>
      <c r="O65" s="55" t="s">
        <v>151</v>
      </c>
      <c r="P65" s="52" t="s">
        <v>124</v>
      </c>
    </row>
    <row r="66" spans="1:16" s="58" customFormat="1" ht="22.5" hidden="1" customHeight="1" x14ac:dyDescent="0.35">
      <c r="A66" s="48" t="s">
        <v>82</v>
      </c>
      <c r="B66" s="76" t="s">
        <v>152</v>
      </c>
      <c r="C66" s="49"/>
      <c r="D66" s="49"/>
      <c r="E66" s="49"/>
      <c r="F66" s="49"/>
      <c r="G66" s="49"/>
      <c r="H66" s="49"/>
      <c r="I66" s="49"/>
      <c r="J66" s="49"/>
      <c r="K66" s="49"/>
      <c r="L66" s="49" t="e">
        <f t="shared" ref="L66:L67" si="23">SUM(M66)</f>
        <v>#REF!</v>
      </c>
      <c r="M66" s="49" t="e">
        <f>D66-G66+#REF!</f>
        <v>#REF!</v>
      </c>
      <c r="N66" s="49"/>
      <c r="O66" s="66"/>
      <c r="P66" s="53"/>
    </row>
    <row r="67" spans="1:16" s="58" customFormat="1" ht="27" hidden="1" customHeight="1" x14ac:dyDescent="0.35">
      <c r="A67" s="48" t="s">
        <v>82</v>
      </c>
      <c r="B67" s="53" t="s">
        <v>99</v>
      </c>
      <c r="C67" s="49">
        <f>D67+E67</f>
        <v>200000</v>
      </c>
      <c r="D67" s="49">
        <v>200000</v>
      </c>
      <c r="E67" s="49"/>
      <c r="F67" s="49"/>
      <c r="G67" s="49"/>
      <c r="H67" s="49"/>
      <c r="I67" s="49"/>
      <c r="J67" s="49"/>
      <c r="K67" s="49"/>
      <c r="L67" s="49" t="e">
        <f t="shared" si="23"/>
        <v>#REF!</v>
      </c>
      <c r="M67" s="49" t="e">
        <f>D67-G67+#REF!</f>
        <v>#REF!</v>
      </c>
      <c r="N67" s="49"/>
      <c r="O67" s="66"/>
      <c r="P67" s="53"/>
    </row>
    <row r="68" spans="1:16" ht="26.25" customHeight="1" x14ac:dyDescent="0.35">
      <c r="A68" s="68" t="s">
        <v>34</v>
      </c>
      <c r="B68" s="69" t="s">
        <v>8</v>
      </c>
      <c r="C68" s="70">
        <f>C69+C77+C86+C92+C100+C103+C112</f>
        <v>17266365630</v>
      </c>
      <c r="D68" s="70">
        <f t="shared" ref="D68:N68" si="24">D69+D77+D86+D92+D100+D103+D112</f>
        <v>17176791258</v>
      </c>
      <c r="E68" s="70">
        <f t="shared" si="24"/>
        <v>89574372</v>
      </c>
      <c r="F68" s="70">
        <f t="shared" si="24"/>
        <v>13485319893</v>
      </c>
      <c r="G68" s="70">
        <f t="shared" si="24"/>
        <v>13424819893</v>
      </c>
      <c r="H68" s="70">
        <f t="shared" si="24"/>
        <v>60500000</v>
      </c>
      <c r="I68" s="70">
        <f t="shared" si="24"/>
        <v>13485319893</v>
      </c>
      <c r="J68" s="70">
        <f t="shared" si="24"/>
        <v>13424819893</v>
      </c>
      <c r="K68" s="70">
        <f t="shared" si="24"/>
        <v>60500000</v>
      </c>
      <c r="L68" s="70">
        <f t="shared" si="24"/>
        <v>17266365630</v>
      </c>
      <c r="M68" s="70">
        <f t="shared" si="24"/>
        <v>17176791258</v>
      </c>
      <c r="N68" s="70">
        <f t="shared" si="24"/>
        <v>89574372</v>
      </c>
      <c r="O68" s="70"/>
      <c r="P68" s="70"/>
    </row>
    <row r="69" spans="1:16" ht="48" customHeight="1" x14ac:dyDescent="0.35">
      <c r="A69" s="61">
        <v>1</v>
      </c>
      <c r="B69" s="67" t="s">
        <v>35</v>
      </c>
      <c r="C69" s="65">
        <f>C70</f>
        <v>2105367326</v>
      </c>
      <c r="D69" s="65">
        <f t="shared" ref="D69:N69" si="25">D70</f>
        <v>2045792954</v>
      </c>
      <c r="E69" s="65">
        <f t="shared" si="25"/>
        <v>59574372</v>
      </c>
      <c r="F69" s="65">
        <f t="shared" si="25"/>
        <v>1885334127</v>
      </c>
      <c r="G69" s="65">
        <f t="shared" si="25"/>
        <v>1854834127</v>
      </c>
      <c r="H69" s="65">
        <f t="shared" si="25"/>
        <v>30500000</v>
      </c>
      <c r="I69" s="65"/>
      <c r="J69" s="65"/>
      <c r="K69" s="65"/>
      <c r="L69" s="65">
        <f t="shared" si="25"/>
        <v>220033199</v>
      </c>
      <c r="M69" s="65">
        <f t="shared" si="25"/>
        <v>190958827</v>
      </c>
      <c r="N69" s="65">
        <f t="shared" si="25"/>
        <v>29074372</v>
      </c>
      <c r="O69" s="54"/>
      <c r="P69" s="49"/>
    </row>
    <row r="70" spans="1:16" ht="48" customHeight="1" x14ac:dyDescent="0.35">
      <c r="A70" s="46" t="s">
        <v>174</v>
      </c>
      <c r="B70" s="52" t="s">
        <v>36</v>
      </c>
      <c r="C70" s="57">
        <f>SUM(C71:C76)</f>
        <v>2105367326</v>
      </c>
      <c r="D70" s="57">
        <f t="shared" ref="D70:N70" si="26">SUM(D71:D76)</f>
        <v>2045792954</v>
      </c>
      <c r="E70" s="57">
        <f t="shared" si="26"/>
        <v>59574372</v>
      </c>
      <c r="F70" s="57">
        <f t="shared" si="26"/>
        <v>1885334127</v>
      </c>
      <c r="G70" s="57">
        <f t="shared" si="26"/>
        <v>1854834127</v>
      </c>
      <c r="H70" s="57">
        <f t="shared" si="26"/>
        <v>30500000</v>
      </c>
      <c r="I70" s="57"/>
      <c r="J70" s="57"/>
      <c r="K70" s="57"/>
      <c r="L70" s="57">
        <f t="shared" si="26"/>
        <v>220033199</v>
      </c>
      <c r="M70" s="57">
        <f t="shared" si="26"/>
        <v>190958827</v>
      </c>
      <c r="N70" s="57">
        <f t="shared" si="26"/>
        <v>29074372</v>
      </c>
      <c r="O70" s="54"/>
      <c r="P70" s="49"/>
    </row>
    <row r="71" spans="1:16" ht="21" customHeight="1" x14ac:dyDescent="0.35">
      <c r="A71" s="48" t="s">
        <v>82</v>
      </c>
      <c r="B71" s="53" t="s">
        <v>87</v>
      </c>
      <c r="C71" s="73">
        <f>D71+E71</f>
        <v>1631700272</v>
      </c>
      <c r="D71" s="73">
        <v>1605700272</v>
      </c>
      <c r="E71" s="73">
        <v>26000000</v>
      </c>
      <c r="F71" s="73">
        <f>SUM(G71:H71)</f>
        <v>1464700272</v>
      </c>
      <c r="G71" s="73">
        <v>1464700272</v>
      </c>
      <c r="H71" s="73"/>
      <c r="I71" s="73"/>
      <c r="J71" s="73"/>
      <c r="K71" s="73"/>
      <c r="L71" s="73">
        <f t="shared" ref="L71:L75" si="27">SUM(M71:N71)</f>
        <v>167000000</v>
      </c>
      <c r="M71" s="73">
        <f t="shared" ref="M71:N76" si="28">D71-G71</f>
        <v>141000000</v>
      </c>
      <c r="N71" s="73">
        <f t="shared" si="28"/>
        <v>26000000</v>
      </c>
      <c r="O71" s="341" t="s">
        <v>115</v>
      </c>
      <c r="P71" s="335" t="s">
        <v>67</v>
      </c>
    </row>
    <row r="72" spans="1:16" ht="21" customHeight="1" x14ac:dyDescent="0.35">
      <c r="A72" s="48" t="s">
        <v>82</v>
      </c>
      <c r="B72" s="53" t="s">
        <v>88</v>
      </c>
      <c r="C72" s="73">
        <f t="shared" ref="C72:C76" si="29">D72+E72</f>
        <v>3074372</v>
      </c>
      <c r="D72" s="73">
        <v>0</v>
      </c>
      <c r="E72" s="73">
        <v>3074372</v>
      </c>
      <c r="F72" s="73"/>
      <c r="G72" s="73"/>
      <c r="H72" s="73"/>
      <c r="I72" s="73"/>
      <c r="J72" s="73"/>
      <c r="K72" s="73"/>
      <c r="L72" s="73">
        <f t="shared" si="27"/>
        <v>3074372</v>
      </c>
      <c r="M72" s="73">
        <f t="shared" si="28"/>
        <v>0</v>
      </c>
      <c r="N72" s="73">
        <f t="shared" si="28"/>
        <v>3074372</v>
      </c>
      <c r="O72" s="342"/>
      <c r="P72" s="336"/>
    </row>
    <row r="73" spans="1:16" ht="21" customHeight="1" x14ac:dyDescent="0.35">
      <c r="A73" s="48" t="s">
        <v>82</v>
      </c>
      <c r="B73" s="53" t="s">
        <v>89</v>
      </c>
      <c r="C73" s="73">
        <f t="shared" si="29"/>
        <v>30095117</v>
      </c>
      <c r="D73" s="73">
        <v>30095117</v>
      </c>
      <c r="E73" s="73">
        <v>0</v>
      </c>
      <c r="F73" s="73"/>
      <c r="G73" s="73"/>
      <c r="H73" s="73"/>
      <c r="I73" s="73"/>
      <c r="J73" s="73"/>
      <c r="K73" s="73"/>
      <c r="L73" s="73">
        <f t="shared" si="27"/>
        <v>30095117</v>
      </c>
      <c r="M73" s="73">
        <f t="shared" si="28"/>
        <v>30095117</v>
      </c>
      <c r="N73" s="73">
        <f t="shared" si="28"/>
        <v>0</v>
      </c>
      <c r="O73" s="342"/>
      <c r="P73" s="336"/>
    </row>
    <row r="74" spans="1:16" ht="21" customHeight="1" x14ac:dyDescent="0.35">
      <c r="A74" s="48" t="s">
        <v>82</v>
      </c>
      <c r="B74" s="53" t="s">
        <v>94</v>
      </c>
      <c r="C74" s="73">
        <f t="shared" si="29"/>
        <v>6300000</v>
      </c>
      <c r="D74" s="73">
        <v>6300000</v>
      </c>
      <c r="E74" s="73"/>
      <c r="F74" s="73"/>
      <c r="G74" s="73"/>
      <c r="H74" s="73"/>
      <c r="I74" s="73"/>
      <c r="J74" s="73"/>
      <c r="K74" s="73"/>
      <c r="L74" s="73">
        <f t="shared" si="27"/>
        <v>6300000</v>
      </c>
      <c r="M74" s="73">
        <f t="shared" si="28"/>
        <v>6300000</v>
      </c>
      <c r="N74" s="73">
        <f t="shared" si="28"/>
        <v>0</v>
      </c>
      <c r="O74" s="342"/>
      <c r="P74" s="336"/>
    </row>
    <row r="75" spans="1:16" ht="21" customHeight="1" x14ac:dyDescent="0.35">
      <c r="A75" s="48" t="s">
        <v>82</v>
      </c>
      <c r="B75" s="53" t="s">
        <v>173</v>
      </c>
      <c r="C75" s="73">
        <f t="shared" si="29"/>
        <v>13563710</v>
      </c>
      <c r="D75" s="73">
        <v>13563710</v>
      </c>
      <c r="E75" s="73"/>
      <c r="F75" s="73"/>
      <c r="G75" s="73"/>
      <c r="H75" s="73"/>
      <c r="I75" s="73"/>
      <c r="J75" s="73"/>
      <c r="K75" s="73"/>
      <c r="L75" s="73">
        <f t="shared" si="27"/>
        <v>13563710</v>
      </c>
      <c r="M75" s="73">
        <f t="shared" si="28"/>
        <v>13563710</v>
      </c>
      <c r="N75" s="73">
        <f t="shared" si="28"/>
        <v>0</v>
      </c>
      <c r="O75" s="342"/>
      <c r="P75" s="336"/>
    </row>
    <row r="76" spans="1:16" ht="27" customHeight="1" x14ac:dyDescent="0.35">
      <c r="A76" s="48" t="s">
        <v>82</v>
      </c>
      <c r="B76" s="53" t="s">
        <v>99</v>
      </c>
      <c r="C76" s="206">
        <f t="shared" si="29"/>
        <v>420633855</v>
      </c>
      <c r="D76" s="73">
        <v>390133855</v>
      </c>
      <c r="E76" s="73">
        <v>30500000</v>
      </c>
      <c r="F76" s="206">
        <f t="shared" ref="F76" si="30">G76+H76</f>
        <v>420633855</v>
      </c>
      <c r="G76" s="73">
        <v>390133855</v>
      </c>
      <c r="H76" s="73">
        <v>30500000</v>
      </c>
      <c r="I76" s="206"/>
      <c r="J76" s="73"/>
      <c r="K76" s="73"/>
      <c r="L76" s="73">
        <f>SUM(M76:N76)</f>
        <v>0</v>
      </c>
      <c r="M76" s="73">
        <f t="shared" si="28"/>
        <v>0</v>
      </c>
      <c r="N76" s="73">
        <f t="shared" si="28"/>
        <v>0</v>
      </c>
      <c r="O76" s="343"/>
      <c r="P76" s="337"/>
    </row>
    <row r="77" spans="1:16" ht="70.5" customHeight="1" x14ac:dyDescent="0.35">
      <c r="A77" s="61">
        <v>2</v>
      </c>
      <c r="B77" s="71" t="s">
        <v>47</v>
      </c>
      <c r="C77" s="65">
        <f>C78</f>
        <v>7181571729</v>
      </c>
      <c r="D77" s="65">
        <f t="shared" ref="D77:N77" si="31">D78</f>
        <v>7181571729</v>
      </c>
      <c r="E77" s="65">
        <f t="shared" si="31"/>
        <v>0</v>
      </c>
      <c r="F77" s="65">
        <f t="shared" si="31"/>
        <v>4647940199</v>
      </c>
      <c r="G77" s="65">
        <f t="shared" si="31"/>
        <v>4647940199</v>
      </c>
      <c r="H77" s="65">
        <f t="shared" si="31"/>
        <v>0</v>
      </c>
      <c r="I77" s="65"/>
      <c r="J77" s="65"/>
      <c r="K77" s="65"/>
      <c r="L77" s="65">
        <f t="shared" si="31"/>
        <v>2533631530</v>
      </c>
      <c r="M77" s="65">
        <f t="shared" si="31"/>
        <v>2533631530</v>
      </c>
      <c r="N77" s="65">
        <f t="shared" si="31"/>
        <v>0</v>
      </c>
      <c r="O77" s="54"/>
      <c r="P77" s="53"/>
    </row>
    <row r="78" spans="1:16" ht="62.25" customHeight="1" x14ac:dyDescent="0.35">
      <c r="A78" s="46" t="s">
        <v>175</v>
      </c>
      <c r="B78" s="56" t="s">
        <v>38</v>
      </c>
      <c r="C78" s="47">
        <f>SUM(C79:C85)</f>
        <v>7181571729</v>
      </c>
      <c r="D78" s="47">
        <f t="shared" ref="D78:N78" si="32">SUM(D79:D85)</f>
        <v>7181571729</v>
      </c>
      <c r="E78" s="47">
        <f t="shared" si="32"/>
        <v>0</v>
      </c>
      <c r="F78" s="47">
        <f t="shared" si="32"/>
        <v>4647940199</v>
      </c>
      <c r="G78" s="47">
        <f t="shared" si="32"/>
        <v>4647940199</v>
      </c>
      <c r="H78" s="47">
        <f t="shared" si="32"/>
        <v>0</v>
      </c>
      <c r="I78" s="47"/>
      <c r="J78" s="47"/>
      <c r="K78" s="47"/>
      <c r="L78" s="47">
        <f t="shared" si="32"/>
        <v>2533631530</v>
      </c>
      <c r="M78" s="47">
        <f t="shared" si="32"/>
        <v>2533631530</v>
      </c>
      <c r="N78" s="47">
        <f t="shared" si="32"/>
        <v>0</v>
      </c>
      <c r="O78" s="54"/>
      <c r="P78" s="53"/>
    </row>
    <row r="79" spans="1:16" ht="18" customHeight="1" x14ac:dyDescent="0.35">
      <c r="A79" s="48" t="s">
        <v>82</v>
      </c>
      <c r="B79" s="76" t="s">
        <v>86</v>
      </c>
      <c r="C79" s="49">
        <f>SUM(D79:E79)</f>
        <v>1343671000</v>
      </c>
      <c r="D79" s="49">
        <v>1343671000</v>
      </c>
      <c r="E79" s="49"/>
      <c r="F79" s="49">
        <f>SUM(G79:H79)</f>
        <v>606185000</v>
      </c>
      <c r="G79" s="49">
        <v>606185000</v>
      </c>
      <c r="H79" s="49"/>
      <c r="I79" s="49"/>
      <c r="J79" s="49"/>
      <c r="K79" s="49"/>
      <c r="L79" s="49">
        <f>SUM(M79:N79)</f>
        <v>737486000</v>
      </c>
      <c r="M79" s="49">
        <f t="shared" ref="M79:M85" si="33">D79-G79</f>
        <v>737486000</v>
      </c>
      <c r="N79" s="49"/>
      <c r="O79" s="338" t="s">
        <v>115</v>
      </c>
      <c r="P79" s="338" t="s">
        <v>127</v>
      </c>
    </row>
    <row r="80" spans="1:16" ht="18" customHeight="1" x14ac:dyDescent="0.35">
      <c r="A80" s="48" t="s">
        <v>82</v>
      </c>
      <c r="B80" s="53" t="s">
        <v>88</v>
      </c>
      <c r="C80" s="49">
        <f>SUM(D80:E80)</f>
        <v>900381045</v>
      </c>
      <c r="D80" s="49">
        <v>900381045</v>
      </c>
      <c r="E80" s="49"/>
      <c r="F80" s="49">
        <f>SUM(G80:H80)</f>
        <v>481991000</v>
      </c>
      <c r="G80" s="49">
        <v>481991000</v>
      </c>
      <c r="H80" s="49"/>
      <c r="I80" s="49"/>
      <c r="J80" s="49"/>
      <c r="K80" s="49"/>
      <c r="L80" s="49">
        <f t="shared" ref="L80:L85" si="34">C80-F80</f>
        <v>418390045</v>
      </c>
      <c r="M80" s="49">
        <f t="shared" si="33"/>
        <v>418390045</v>
      </c>
      <c r="N80" s="49"/>
      <c r="O80" s="339"/>
      <c r="P80" s="339"/>
    </row>
    <row r="81" spans="1:16" ht="18" customHeight="1" x14ac:dyDescent="0.35">
      <c r="A81" s="48" t="s">
        <v>82</v>
      </c>
      <c r="B81" s="53" t="s">
        <v>94</v>
      </c>
      <c r="C81" s="49">
        <f>SUM(D81:E81)</f>
        <v>489131378</v>
      </c>
      <c r="D81" s="49">
        <v>489131378</v>
      </c>
      <c r="E81" s="49"/>
      <c r="F81" s="49">
        <f>SUM(G81:H81)</f>
        <v>388008471</v>
      </c>
      <c r="G81" s="49">
        <v>388008471</v>
      </c>
      <c r="H81" s="49"/>
      <c r="I81" s="49"/>
      <c r="J81" s="49"/>
      <c r="K81" s="49"/>
      <c r="L81" s="49">
        <f t="shared" si="34"/>
        <v>101122907</v>
      </c>
      <c r="M81" s="49">
        <f t="shared" si="33"/>
        <v>101122907</v>
      </c>
      <c r="N81" s="49"/>
      <c r="O81" s="339"/>
      <c r="P81" s="339"/>
    </row>
    <row r="82" spans="1:16" ht="18" customHeight="1" x14ac:dyDescent="0.35">
      <c r="A82" s="48" t="s">
        <v>82</v>
      </c>
      <c r="B82" s="53" t="s">
        <v>87</v>
      </c>
      <c r="C82" s="49">
        <f t="shared" ref="C82:C84" si="35">SUM(D82:E82)</f>
        <v>1228617430</v>
      </c>
      <c r="D82" s="49">
        <v>1228617430</v>
      </c>
      <c r="E82" s="49"/>
      <c r="F82" s="49"/>
      <c r="G82" s="49"/>
      <c r="H82" s="49"/>
      <c r="I82" s="49"/>
      <c r="J82" s="49"/>
      <c r="K82" s="49"/>
      <c r="L82" s="49">
        <f t="shared" si="34"/>
        <v>1228617430</v>
      </c>
      <c r="M82" s="49">
        <f t="shared" si="33"/>
        <v>1228617430</v>
      </c>
      <c r="N82" s="49"/>
      <c r="O82" s="339"/>
      <c r="P82" s="339"/>
    </row>
    <row r="83" spans="1:16" ht="18" customHeight="1" x14ac:dyDescent="0.35">
      <c r="A83" s="48" t="s">
        <v>82</v>
      </c>
      <c r="B83" s="53" t="s">
        <v>90</v>
      </c>
      <c r="C83" s="49">
        <f t="shared" si="35"/>
        <v>41519148</v>
      </c>
      <c r="D83" s="49">
        <v>41519148</v>
      </c>
      <c r="E83" s="49"/>
      <c r="F83" s="49"/>
      <c r="G83" s="49"/>
      <c r="H83" s="49"/>
      <c r="I83" s="49"/>
      <c r="J83" s="49"/>
      <c r="K83" s="49"/>
      <c r="L83" s="49">
        <f t="shared" si="34"/>
        <v>41519148</v>
      </c>
      <c r="M83" s="49">
        <f t="shared" si="33"/>
        <v>41519148</v>
      </c>
      <c r="N83" s="49"/>
      <c r="O83" s="339"/>
      <c r="P83" s="339"/>
    </row>
    <row r="84" spans="1:16" ht="18" customHeight="1" x14ac:dyDescent="0.35">
      <c r="A84" s="48" t="s">
        <v>82</v>
      </c>
      <c r="B84" s="53" t="s">
        <v>91</v>
      </c>
      <c r="C84" s="49">
        <f t="shared" si="35"/>
        <v>6496000</v>
      </c>
      <c r="D84" s="49">
        <v>6496000</v>
      </c>
      <c r="E84" s="49"/>
      <c r="F84" s="49"/>
      <c r="G84" s="49"/>
      <c r="H84" s="49"/>
      <c r="I84" s="49"/>
      <c r="J84" s="49"/>
      <c r="K84" s="49"/>
      <c r="L84" s="49">
        <f t="shared" si="34"/>
        <v>6496000</v>
      </c>
      <c r="M84" s="49">
        <f t="shared" si="33"/>
        <v>6496000</v>
      </c>
      <c r="N84" s="49"/>
      <c r="O84" s="339"/>
      <c r="P84" s="339"/>
    </row>
    <row r="85" spans="1:16" ht="28.5" customHeight="1" x14ac:dyDescent="0.35">
      <c r="A85" s="48" t="s">
        <v>82</v>
      </c>
      <c r="B85" s="53" t="s">
        <v>99</v>
      </c>
      <c r="C85" s="49">
        <v>3171755728</v>
      </c>
      <c r="D85" s="49">
        <v>3171755728</v>
      </c>
      <c r="E85" s="49"/>
      <c r="F85" s="204">
        <v>3171755728</v>
      </c>
      <c r="G85" s="204">
        <v>3171755728</v>
      </c>
      <c r="H85" s="49"/>
      <c r="I85" s="204"/>
      <c r="J85" s="204"/>
      <c r="K85" s="49"/>
      <c r="L85" s="207">
        <f t="shared" si="34"/>
        <v>0</v>
      </c>
      <c r="M85" s="49">
        <f t="shared" si="33"/>
        <v>0</v>
      </c>
      <c r="N85" s="49"/>
      <c r="O85" s="340"/>
      <c r="P85" s="340"/>
    </row>
    <row r="86" spans="1:16" ht="37.5" customHeight="1" x14ac:dyDescent="0.35">
      <c r="A86" s="61">
        <v>3</v>
      </c>
      <c r="B86" s="67" t="s">
        <v>39</v>
      </c>
      <c r="C86" s="72">
        <f>C87+C90</f>
        <v>6384951591</v>
      </c>
      <c r="D86" s="72">
        <f t="shared" ref="D86:N86" si="36">D87+D90</f>
        <v>6384951591</v>
      </c>
      <c r="E86" s="72">
        <f t="shared" si="36"/>
        <v>0</v>
      </c>
      <c r="F86" s="72">
        <f t="shared" si="36"/>
        <v>5838447591</v>
      </c>
      <c r="G86" s="72">
        <f t="shared" si="36"/>
        <v>5838447591</v>
      </c>
      <c r="H86" s="72">
        <f t="shared" si="36"/>
        <v>0</v>
      </c>
      <c r="I86" s="72"/>
      <c r="J86" s="72"/>
      <c r="K86" s="72"/>
      <c r="L86" s="72">
        <f t="shared" si="36"/>
        <v>546504000</v>
      </c>
      <c r="M86" s="72">
        <f t="shared" si="36"/>
        <v>546504000</v>
      </c>
      <c r="N86" s="72">
        <f t="shared" si="36"/>
        <v>0</v>
      </c>
      <c r="O86" s="54"/>
      <c r="P86" s="53"/>
    </row>
    <row r="87" spans="1:16" ht="59.25" customHeight="1" x14ac:dyDescent="0.35">
      <c r="A87" s="46" t="s">
        <v>176</v>
      </c>
      <c r="B87" s="55" t="s">
        <v>40</v>
      </c>
      <c r="C87" s="57">
        <f>SUM(C88:C89)</f>
        <v>3966501391</v>
      </c>
      <c r="D87" s="57">
        <f t="shared" ref="D87:N87" si="37">SUM(D88:D89)</f>
        <v>3966501391</v>
      </c>
      <c r="E87" s="57">
        <f t="shared" si="37"/>
        <v>0</v>
      </c>
      <c r="F87" s="57">
        <f t="shared" si="37"/>
        <v>3607501391</v>
      </c>
      <c r="G87" s="57">
        <f t="shared" si="37"/>
        <v>3607501391</v>
      </c>
      <c r="H87" s="57">
        <f t="shared" si="37"/>
        <v>0</v>
      </c>
      <c r="I87" s="57"/>
      <c r="J87" s="57"/>
      <c r="K87" s="57"/>
      <c r="L87" s="57">
        <f t="shared" si="37"/>
        <v>359000000</v>
      </c>
      <c r="M87" s="57">
        <f t="shared" si="37"/>
        <v>359000000</v>
      </c>
      <c r="N87" s="57">
        <f t="shared" si="37"/>
        <v>0</v>
      </c>
      <c r="O87" s="54"/>
      <c r="P87" s="53"/>
    </row>
    <row r="88" spans="1:16" ht="21" customHeight="1" x14ac:dyDescent="0.35">
      <c r="A88" s="48" t="s">
        <v>82</v>
      </c>
      <c r="B88" s="54" t="s">
        <v>97</v>
      </c>
      <c r="C88" s="73">
        <f>SUM(D88:E88)</f>
        <v>2500000000</v>
      </c>
      <c r="D88" s="73">
        <v>2500000000</v>
      </c>
      <c r="E88" s="73"/>
      <c r="F88" s="73">
        <f>SUM(G88:H88)</f>
        <v>2500000000</v>
      </c>
      <c r="G88" s="49">
        <v>2500000000</v>
      </c>
      <c r="H88" s="49"/>
      <c r="I88" s="73"/>
      <c r="J88" s="49"/>
      <c r="K88" s="49"/>
      <c r="L88" s="49">
        <f>SUM(M88:N88)</f>
        <v>0</v>
      </c>
      <c r="M88" s="49">
        <f>D88-G88</f>
        <v>0</v>
      </c>
      <c r="N88" s="49"/>
      <c r="O88" s="338" t="s">
        <v>116</v>
      </c>
      <c r="P88" s="338" t="s">
        <v>68</v>
      </c>
    </row>
    <row r="89" spans="1:16" ht="21" customHeight="1" x14ac:dyDescent="0.35">
      <c r="A89" s="48" t="s">
        <v>82</v>
      </c>
      <c r="B89" s="54" t="s">
        <v>98</v>
      </c>
      <c r="C89" s="73">
        <f>SUM(D89:E89)</f>
        <v>1466501391</v>
      </c>
      <c r="D89" s="73">
        <v>1466501391</v>
      </c>
      <c r="E89" s="73"/>
      <c r="F89" s="73">
        <f>SUM(G89:H89)</f>
        <v>1107501391</v>
      </c>
      <c r="G89" s="49">
        <v>1107501391</v>
      </c>
      <c r="H89" s="49"/>
      <c r="I89" s="73"/>
      <c r="J89" s="49"/>
      <c r="K89" s="49"/>
      <c r="L89" s="49">
        <f>SUM(M89:N89)</f>
        <v>359000000</v>
      </c>
      <c r="M89" s="49">
        <f>D89-G89</f>
        <v>359000000</v>
      </c>
      <c r="N89" s="49"/>
      <c r="O89" s="340"/>
      <c r="P89" s="340"/>
    </row>
    <row r="90" spans="1:16" ht="51.75" customHeight="1" x14ac:dyDescent="0.35">
      <c r="A90" s="46" t="s">
        <v>183</v>
      </c>
      <c r="B90" s="51" t="s">
        <v>41</v>
      </c>
      <c r="C90" s="57">
        <f t="shared" ref="C90:H90" si="38">SUM(C91:C91)</f>
        <v>2418450200</v>
      </c>
      <c r="D90" s="57">
        <f t="shared" si="38"/>
        <v>2418450200</v>
      </c>
      <c r="E90" s="57">
        <f t="shared" si="38"/>
        <v>0</v>
      </c>
      <c r="F90" s="57">
        <f t="shared" si="38"/>
        <v>2230946200</v>
      </c>
      <c r="G90" s="57">
        <f t="shared" si="38"/>
        <v>2230946200</v>
      </c>
      <c r="H90" s="57">
        <f t="shared" si="38"/>
        <v>0</v>
      </c>
      <c r="I90" s="57"/>
      <c r="J90" s="57"/>
      <c r="K90" s="57"/>
      <c r="L90" s="57">
        <f>SUM(L91:L91)</f>
        <v>187504000</v>
      </c>
      <c r="M90" s="57">
        <f>SUM(M91:M91)</f>
        <v>187504000</v>
      </c>
      <c r="N90" s="57">
        <f>SUM(N91:N91)</f>
        <v>0</v>
      </c>
      <c r="O90" s="54"/>
      <c r="P90" s="53"/>
    </row>
    <row r="91" spans="1:16" ht="61.5" customHeight="1" x14ac:dyDescent="0.35">
      <c r="A91" s="46" t="s">
        <v>82</v>
      </c>
      <c r="B91" s="77" t="s">
        <v>102</v>
      </c>
      <c r="C91" s="73">
        <f>SUM(D91)</f>
        <v>2418450200</v>
      </c>
      <c r="D91" s="49">
        <v>2418450200</v>
      </c>
      <c r="E91" s="49"/>
      <c r="F91" s="73">
        <f>SUM(G91)</f>
        <v>2230946200</v>
      </c>
      <c r="G91" s="49">
        <v>2230946200</v>
      </c>
      <c r="H91" s="49"/>
      <c r="I91" s="73"/>
      <c r="J91" s="49"/>
      <c r="K91" s="49"/>
      <c r="L91" s="49">
        <f>M91+N91</f>
        <v>187504000</v>
      </c>
      <c r="M91" s="49">
        <f>D91-G91</f>
        <v>187504000</v>
      </c>
      <c r="N91" s="49"/>
      <c r="O91" s="54" t="s">
        <v>116</v>
      </c>
      <c r="P91" s="53" t="s">
        <v>69</v>
      </c>
    </row>
    <row r="92" spans="1:16" ht="52.5" customHeight="1" x14ac:dyDescent="0.35">
      <c r="A92" s="61">
        <v>4</v>
      </c>
      <c r="B92" s="74" t="s">
        <v>30</v>
      </c>
      <c r="C92" s="75">
        <f>SUM(C93:C99)</f>
        <v>1271257206</v>
      </c>
      <c r="D92" s="75">
        <f t="shared" ref="D92:N92" si="39">SUM(D93:D99)</f>
        <v>1241257206</v>
      </c>
      <c r="E92" s="75">
        <f t="shared" si="39"/>
        <v>30000000</v>
      </c>
      <c r="F92" s="75">
        <f t="shared" si="39"/>
        <v>797866738</v>
      </c>
      <c r="G92" s="75">
        <f t="shared" si="39"/>
        <v>767866738</v>
      </c>
      <c r="H92" s="75">
        <f t="shared" si="39"/>
        <v>30000000</v>
      </c>
      <c r="I92" s="75"/>
      <c r="J92" s="75"/>
      <c r="K92" s="75"/>
      <c r="L92" s="75">
        <f t="shared" si="39"/>
        <v>473390468</v>
      </c>
      <c r="M92" s="75">
        <f t="shared" si="39"/>
        <v>473390468</v>
      </c>
      <c r="N92" s="75">
        <f t="shared" si="39"/>
        <v>0</v>
      </c>
      <c r="O92" s="54"/>
      <c r="P92" s="53"/>
    </row>
    <row r="93" spans="1:16" ht="42" x14ac:dyDescent="0.35">
      <c r="A93" s="48" t="s">
        <v>82</v>
      </c>
      <c r="B93" s="76" t="s">
        <v>95</v>
      </c>
      <c r="C93" s="81">
        <f>SUM(D93:E93)</f>
        <v>1057207108</v>
      </c>
      <c r="D93" s="81">
        <v>1027207108</v>
      </c>
      <c r="E93" s="81">
        <v>30000000</v>
      </c>
      <c r="F93" s="81">
        <f>SUM(G93:H93)</f>
        <v>696207108</v>
      </c>
      <c r="G93" s="81">
        <v>666207108</v>
      </c>
      <c r="H93" s="81">
        <v>30000000</v>
      </c>
      <c r="I93" s="81"/>
      <c r="J93" s="81"/>
      <c r="K93" s="81"/>
      <c r="L93" s="81">
        <f>SUM(M93:N93)</f>
        <v>361000000</v>
      </c>
      <c r="M93" s="81">
        <f t="shared" ref="M93:M102" si="40">D93-G93</f>
        <v>361000000</v>
      </c>
      <c r="N93" s="81">
        <f t="shared" ref="N93:N102" si="41">E93-H93</f>
        <v>0</v>
      </c>
      <c r="O93" s="54" t="s">
        <v>128</v>
      </c>
      <c r="P93" s="338" t="s">
        <v>129</v>
      </c>
    </row>
    <row r="94" spans="1:16" ht="17.25" customHeight="1" x14ac:dyDescent="0.35">
      <c r="A94" s="48" t="s">
        <v>82</v>
      </c>
      <c r="B94" s="76" t="s">
        <v>153</v>
      </c>
      <c r="C94" s="81">
        <f t="shared" ref="C94:C98" si="42">SUM(D94:E94)</f>
        <v>4465720</v>
      </c>
      <c r="D94" s="81">
        <v>4465720</v>
      </c>
      <c r="E94" s="81">
        <v>0</v>
      </c>
      <c r="F94" s="81"/>
      <c r="G94" s="81"/>
      <c r="H94" s="81"/>
      <c r="I94" s="81"/>
      <c r="J94" s="81"/>
      <c r="K94" s="81"/>
      <c r="L94" s="81">
        <f t="shared" ref="L94:L102" si="43">SUM(M94:N94)</f>
        <v>4465720</v>
      </c>
      <c r="M94" s="81">
        <f t="shared" si="40"/>
        <v>4465720</v>
      </c>
      <c r="N94" s="81">
        <f t="shared" si="41"/>
        <v>0</v>
      </c>
      <c r="O94" s="341" t="s">
        <v>119</v>
      </c>
      <c r="P94" s="339"/>
    </row>
    <row r="95" spans="1:16" ht="17.25" customHeight="1" x14ac:dyDescent="0.35">
      <c r="A95" s="48" t="s">
        <v>82</v>
      </c>
      <c r="B95" s="76" t="s">
        <v>154</v>
      </c>
      <c r="C95" s="81">
        <f t="shared" si="42"/>
        <v>64800000</v>
      </c>
      <c r="D95" s="81">
        <v>64800000</v>
      </c>
      <c r="E95" s="81">
        <v>0</v>
      </c>
      <c r="F95" s="81"/>
      <c r="G95" s="81"/>
      <c r="H95" s="81"/>
      <c r="I95" s="81"/>
      <c r="J95" s="81"/>
      <c r="K95" s="81"/>
      <c r="L95" s="81">
        <f t="shared" si="43"/>
        <v>64800000</v>
      </c>
      <c r="M95" s="81">
        <f t="shared" si="40"/>
        <v>64800000</v>
      </c>
      <c r="N95" s="81">
        <f t="shared" si="41"/>
        <v>0</v>
      </c>
      <c r="O95" s="342"/>
      <c r="P95" s="339"/>
    </row>
    <row r="96" spans="1:16" ht="17.25" customHeight="1" x14ac:dyDescent="0.35">
      <c r="A96" s="48" t="s">
        <v>82</v>
      </c>
      <c r="B96" s="76" t="s">
        <v>155</v>
      </c>
      <c r="C96" s="81">
        <f t="shared" si="42"/>
        <v>20734400</v>
      </c>
      <c r="D96" s="81">
        <v>20734400</v>
      </c>
      <c r="E96" s="81">
        <v>0</v>
      </c>
      <c r="F96" s="81"/>
      <c r="G96" s="81"/>
      <c r="H96" s="81"/>
      <c r="I96" s="81"/>
      <c r="J96" s="81"/>
      <c r="K96" s="81"/>
      <c r="L96" s="81">
        <f t="shared" si="43"/>
        <v>20734400</v>
      </c>
      <c r="M96" s="81">
        <f t="shared" si="40"/>
        <v>20734400</v>
      </c>
      <c r="N96" s="81">
        <f t="shared" si="41"/>
        <v>0</v>
      </c>
      <c r="O96" s="342"/>
      <c r="P96" s="339"/>
    </row>
    <row r="97" spans="1:16" ht="17.25" customHeight="1" x14ac:dyDescent="0.35">
      <c r="A97" s="48" t="s">
        <v>82</v>
      </c>
      <c r="B97" s="76" t="s">
        <v>157</v>
      </c>
      <c r="C97" s="81">
        <f t="shared" si="42"/>
        <v>25939380</v>
      </c>
      <c r="D97" s="81">
        <v>25939380</v>
      </c>
      <c r="E97" s="81">
        <v>0</v>
      </c>
      <c r="F97" s="81">
        <f>C97</f>
        <v>25939380</v>
      </c>
      <c r="G97" s="81">
        <f>D97</f>
        <v>25939380</v>
      </c>
      <c r="H97" s="81"/>
      <c r="I97" s="81"/>
      <c r="J97" s="81"/>
      <c r="K97" s="81"/>
      <c r="L97" s="81">
        <f t="shared" si="43"/>
        <v>0</v>
      </c>
      <c r="M97" s="81">
        <f t="shared" si="40"/>
        <v>0</v>
      </c>
      <c r="N97" s="81">
        <f t="shared" si="41"/>
        <v>0</v>
      </c>
      <c r="O97" s="342"/>
      <c r="P97" s="339"/>
    </row>
    <row r="98" spans="1:16" ht="17.25" customHeight="1" x14ac:dyDescent="0.35">
      <c r="A98" s="48" t="s">
        <v>82</v>
      </c>
      <c r="B98" s="76" t="s">
        <v>158</v>
      </c>
      <c r="C98" s="81">
        <f t="shared" si="42"/>
        <v>22390348</v>
      </c>
      <c r="D98" s="81">
        <v>22390348</v>
      </c>
      <c r="E98" s="81">
        <v>0</v>
      </c>
      <c r="F98" s="81"/>
      <c r="G98" s="81"/>
      <c r="H98" s="81"/>
      <c r="I98" s="81"/>
      <c r="J98" s="81"/>
      <c r="K98" s="81"/>
      <c r="L98" s="81">
        <f t="shared" si="43"/>
        <v>22390348</v>
      </c>
      <c r="M98" s="81">
        <f t="shared" si="40"/>
        <v>22390348</v>
      </c>
      <c r="N98" s="81">
        <f t="shared" si="41"/>
        <v>0</v>
      </c>
      <c r="O98" s="342"/>
      <c r="P98" s="339"/>
    </row>
    <row r="99" spans="1:16" ht="27" customHeight="1" x14ac:dyDescent="0.35">
      <c r="A99" s="48" t="s">
        <v>82</v>
      </c>
      <c r="B99" s="53" t="s">
        <v>99</v>
      </c>
      <c r="C99" s="73">
        <f>SUM(D99:E99)</f>
        <v>75720250</v>
      </c>
      <c r="D99" s="73">
        <v>75720250</v>
      </c>
      <c r="E99" s="73"/>
      <c r="F99" s="73">
        <f>SUM(G99:H99)</f>
        <v>75720250</v>
      </c>
      <c r="G99" s="73">
        <v>75720250</v>
      </c>
      <c r="H99" s="73"/>
      <c r="I99" s="73"/>
      <c r="J99" s="73"/>
      <c r="K99" s="49"/>
      <c r="L99" s="208">
        <f t="shared" si="43"/>
        <v>0</v>
      </c>
      <c r="M99" s="81">
        <f t="shared" si="40"/>
        <v>0</v>
      </c>
      <c r="N99" s="81">
        <f t="shared" si="41"/>
        <v>0</v>
      </c>
      <c r="O99" s="343"/>
      <c r="P99" s="340"/>
    </row>
    <row r="100" spans="1:16" ht="47.25" customHeight="1" x14ac:dyDescent="0.35">
      <c r="A100" s="61">
        <v>5</v>
      </c>
      <c r="B100" s="74" t="s">
        <v>42</v>
      </c>
      <c r="C100" s="65">
        <f>C101</f>
        <v>116731238</v>
      </c>
      <c r="D100" s="65">
        <f t="shared" ref="D100:H101" si="44">D101</f>
        <v>116731238</v>
      </c>
      <c r="E100" s="65">
        <f t="shared" si="44"/>
        <v>0</v>
      </c>
      <c r="F100" s="65">
        <f t="shared" si="44"/>
        <v>116731238</v>
      </c>
      <c r="G100" s="65">
        <f t="shared" si="44"/>
        <v>116731238</v>
      </c>
      <c r="H100" s="65">
        <f t="shared" si="44"/>
        <v>0</v>
      </c>
      <c r="I100" s="65"/>
      <c r="J100" s="65"/>
      <c r="K100" s="65"/>
      <c r="L100" s="75">
        <f t="shared" si="43"/>
        <v>0</v>
      </c>
      <c r="M100" s="75">
        <f t="shared" si="40"/>
        <v>0</v>
      </c>
      <c r="N100" s="75">
        <f t="shared" si="41"/>
        <v>0</v>
      </c>
      <c r="O100" s="54"/>
      <c r="P100" s="53"/>
    </row>
    <row r="101" spans="1:16" s="45" customFormat="1" ht="62.25" customHeight="1" x14ac:dyDescent="0.35">
      <c r="A101" s="46" t="s">
        <v>177</v>
      </c>
      <c r="B101" s="56" t="s">
        <v>111</v>
      </c>
      <c r="C101" s="57">
        <f>C102</f>
        <v>116731238</v>
      </c>
      <c r="D101" s="57">
        <f t="shared" si="44"/>
        <v>116731238</v>
      </c>
      <c r="E101" s="57">
        <f t="shared" si="44"/>
        <v>0</v>
      </c>
      <c r="F101" s="57">
        <f t="shared" si="44"/>
        <v>116731238</v>
      </c>
      <c r="G101" s="57">
        <f t="shared" si="44"/>
        <v>116731238</v>
      </c>
      <c r="H101" s="57">
        <f t="shared" si="44"/>
        <v>0</v>
      </c>
      <c r="I101" s="57"/>
      <c r="J101" s="57"/>
      <c r="K101" s="57"/>
      <c r="L101" s="82">
        <f t="shared" si="43"/>
        <v>0</v>
      </c>
      <c r="M101" s="82">
        <f t="shared" si="40"/>
        <v>0</v>
      </c>
      <c r="N101" s="82">
        <f t="shared" si="41"/>
        <v>0</v>
      </c>
      <c r="O101" s="55"/>
      <c r="P101" s="52"/>
    </row>
    <row r="102" spans="1:16" ht="30" customHeight="1" x14ac:dyDescent="0.35">
      <c r="A102" s="46" t="s">
        <v>82</v>
      </c>
      <c r="B102" s="77" t="s">
        <v>102</v>
      </c>
      <c r="C102" s="73">
        <f>SUM(D102:E102)</f>
        <v>116731238</v>
      </c>
      <c r="D102" s="73">
        <v>116731238</v>
      </c>
      <c r="E102" s="73"/>
      <c r="F102" s="73">
        <f>SUM(G102:H102)</f>
        <v>116731238</v>
      </c>
      <c r="G102" s="73">
        <f>D102</f>
        <v>116731238</v>
      </c>
      <c r="H102" s="73"/>
      <c r="I102" s="49"/>
      <c r="J102" s="49"/>
      <c r="K102" s="49"/>
      <c r="L102" s="81">
        <f t="shared" si="43"/>
        <v>0</v>
      </c>
      <c r="M102" s="81">
        <f t="shared" si="40"/>
        <v>0</v>
      </c>
      <c r="N102" s="81">
        <f t="shared" si="41"/>
        <v>0</v>
      </c>
      <c r="O102" s="54" t="s">
        <v>119</v>
      </c>
      <c r="P102" s="53" t="s">
        <v>130</v>
      </c>
    </row>
    <row r="103" spans="1:16" ht="79.5" customHeight="1" x14ac:dyDescent="0.35">
      <c r="A103" s="61">
        <v>6</v>
      </c>
      <c r="B103" s="74" t="s">
        <v>43</v>
      </c>
      <c r="C103" s="75">
        <f>C104+C107+C109</f>
        <v>206486540</v>
      </c>
      <c r="D103" s="75">
        <f t="shared" ref="D103:N103" si="45">D104+D107+D109</f>
        <v>206486540</v>
      </c>
      <c r="E103" s="75">
        <f t="shared" si="45"/>
        <v>0</v>
      </c>
      <c r="F103" s="75">
        <f t="shared" si="45"/>
        <v>199000000</v>
      </c>
      <c r="G103" s="75">
        <f t="shared" si="45"/>
        <v>199000000</v>
      </c>
      <c r="H103" s="75">
        <f t="shared" si="45"/>
        <v>0</v>
      </c>
      <c r="I103" s="75"/>
      <c r="J103" s="75"/>
      <c r="K103" s="75"/>
      <c r="L103" s="75">
        <f t="shared" si="45"/>
        <v>7486540</v>
      </c>
      <c r="M103" s="75">
        <f t="shared" si="45"/>
        <v>7486540</v>
      </c>
      <c r="N103" s="75">
        <f t="shared" si="45"/>
        <v>0</v>
      </c>
      <c r="O103" s="54"/>
      <c r="P103" s="53"/>
    </row>
    <row r="104" spans="1:16" s="98" customFormat="1" ht="159.75" customHeight="1" x14ac:dyDescent="0.35">
      <c r="A104" s="46" t="s">
        <v>178</v>
      </c>
      <c r="B104" s="56" t="s">
        <v>159</v>
      </c>
      <c r="C104" s="82">
        <f>C106+C105</f>
        <v>3486540</v>
      </c>
      <c r="D104" s="82">
        <f>D106+D105</f>
        <v>3486540</v>
      </c>
      <c r="E104" s="82">
        <f t="shared" ref="E104" si="46">E106+E105</f>
        <v>0</v>
      </c>
      <c r="F104" s="82"/>
      <c r="G104" s="82"/>
      <c r="H104" s="82"/>
      <c r="I104" s="82"/>
      <c r="J104" s="82"/>
      <c r="K104" s="82"/>
      <c r="L104" s="82">
        <f>L106+L105</f>
        <v>3486540</v>
      </c>
      <c r="M104" s="82">
        <f t="shared" ref="M104:N104" si="47">M106+M105</f>
        <v>3486540</v>
      </c>
      <c r="N104" s="82">
        <f t="shared" si="47"/>
        <v>0</v>
      </c>
      <c r="O104" s="96"/>
      <c r="P104" s="97"/>
    </row>
    <row r="105" spans="1:16" ht="19.5" customHeight="1" x14ac:dyDescent="0.35">
      <c r="A105" s="48" t="s">
        <v>82</v>
      </c>
      <c r="B105" s="76" t="s">
        <v>163</v>
      </c>
      <c r="C105" s="81">
        <f>D105+E105</f>
        <v>2829940</v>
      </c>
      <c r="D105" s="81">
        <v>2829940</v>
      </c>
      <c r="E105" s="81"/>
      <c r="F105" s="81"/>
      <c r="G105" s="81"/>
      <c r="H105" s="81"/>
      <c r="I105" s="81"/>
      <c r="J105" s="81"/>
      <c r="K105" s="81"/>
      <c r="L105" s="49">
        <f>C105-F105</f>
        <v>2829940</v>
      </c>
      <c r="M105" s="49">
        <f>D105-G105</f>
        <v>2829940</v>
      </c>
      <c r="N105" s="49"/>
      <c r="O105" s="341" t="s">
        <v>120</v>
      </c>
      <c r="P105" s="53"/>
    </row>
    <row r="106" spans="1:16" ht="25.5" customHeight="1" x14ac:dyDescent="0.35">
      <c r="A106" s="48" t="s">
        <v>82</v>
      </c>
      <c r="B106" s="53" t="s">
        <v>99</v>
      </c>
      <c r="C106" s="81">
        <f>D106+E106</f>
        <v>656600</v>
      </c>
      <c r="D106" s="81">
        <v>656600</v>
      </c>
      <c r="E106" s="81"/>
      <c r="F106" s="81"/>
      <c r="G106" s="81"/>
      <c r="H106" s="81"/>
      <c r="I106" s="81"/>
      <c r="J106" s="81"/>
      <c r="K106" s="81"/>
      <c r="L106" s="49">
        <f>C106-F106</f>
        <v>656600</v>
      </c>
      <c r="M106" s="49">
        <f>D106-G106</f>
        <v>656600</v>
      </c>
      <c r="N106" s="49"/>
      <c r="O106" s="343"/>
      <c r="P106" s="53"/>
    </row>
    <row r="107" spans="1:16" s="45" customFormat="1" ht="71.25" customHeight="1" x14ac:dyDescent="0.35">
      <c r="A107" s="46" t="s">
        <v>179</v>
      </c>
      <c r="B107" s="56" t="s">
        <v>45</v>
      </c>
      <c r="C107" s="47">
        <f>C108</f>
        <v>105000000</v>
      </c>
      <c r="D107" s="47">
        <f t="shared" ref="D107:N107" si="48">D108</f>
        <v>105000000</v>
      </c>
      <c r="E107" s="47">
        <f t="shared" si="48"/>
        <v>0</v>
      </c>
      <c r="F107" s="47">
        <f t="shared" si="48"/>
        <v>105000000</v>
      </c>
      <c r="G107" s="47">
        <f t="shared" si="48"/>
        <v>105000000</v>
      </c>
      <c r="H107" s="47">
        <f t="shared" si="48"/>
        <v>0</v>
      </c>
      <c r="I107" s="47"/>
      <c r="J107" s="47"/>
      <c r="K107" s="47"/>
      <c r="L107" s="47">
        <f t="shared" si="48"/>
        <v>0</v>
      </c>
      <c r="M107" s="47">
        <f t="shared" si="48"/>
        <v>0</v>
      </c>
      <c r="N107" s="47">
        <f t="shared" si="48"/>
        <v>0</v>
      </c>
      <c r="O107" s="55"/>
      <c r="P107" s="52"/>
    </row>
    <row r="108" spans="1:16" ht="26.25" customHeight="1" x14ac:dyDescent="0.35">
      <c r="A108" s="48" t="s">
        <v>82</v>
      </c>
      <c r="B108" s="77" t="s">
        <v>96</v>
      </c>
      <c r="C108" s="49">
        <f>SUM(D108)</f>
        <v>105000000</v>
      </c>
      <c r="D108" s="49">
        <f>G108</f>
        <v>105000000</v>
      </c>
      <c r="E108" s="49"/>
      <c r="F108" s="49">
        <f>SUM(G108)</f>
        <v>105000000</v>
      </c>
      <c r="G108" s="49">
        <v>105000000</v>
      </c>
      <c r="H108" s="49"/>
      <c r="I108" s="49"/>
      <c r="J108" s="49"/>
      <c r="K108" s="49"/>
      <c r="L108" s="49">
        <f>C108-F108</f>
        <v>0</v>
      </c>
      <c r="M108" s="49">
        <f>D108-G108</f>
        <v>0</v>
      </c>
      <c r="N108" s="49"/>
      <c r="O108" s="54" t="s">
        <v>120</v>
      </c>
      <c r="P108" s="53" t="s">
        <v>71</v>
      </c>
    </row>
    <row r="109" spans="1:16" ht="48.75" customHeight="1" x14ac:dyDescent="0.35">
      <c r="A109" s="46" t="s">
        <v>184</v>
      </c>
      <c r="B109" s="51" t="s">
        <v>114</v>
      </c>
      <c r="C109" s="47">
        <f>C110+C111</f>
        <v>98000000</v>
      </c>
      <c r="D109" s="47">
        <f t="shared" ref="D109:N109" si="49">D110+D111</f>
        <v>98000000</v>
      </c>
      <c r="E109" s="47">
        <f t="shared" si="49"/>
        <v>0</v>
      </c>
      <c r="F109" s="47">
        <f t="shared" si="49"/>
        <v>94000000</v>
      </c>
      <c r="G109" s="47">
        <f t="shared" si="49"/>
        <v>94000000</v>
      </c>
      <c r="H109" s="47">
        <f t="shared" si="49"/>
        <v>0</v>
      </c>
      <c r="I109" s="47"/>
      <c r="J109" s="47"/>
      <c r="K109" s="47"/>
      <c r="L109" s="47">
        <f t="shared" si="49"/>
        <v>4000000</v>
      </c>
      <c r="M109" s="47">
        <f t="shared" si="49"/>
        <v>4000000</v>
      </c>
      <c r="N109" s="47">
        <f t="shared" si="49"/>
        <v>0</v>
      </c>
      <c r="O109" s="54"/>
      <c r="P109" s="53"/>
    </row>
    <row r="110" spans="1:16" ht="27" customHeight="1" x14ac:dyDescent="0.35">
      <c r="A110" s="48" t="s">
        <v>82</v>
      </c>
      <c r="B110" s="77" t="s">
        <v>102</v>
      </c>
      <c r="C110" s="49">
        <f>SUM(D110:E110)</f>
        <v>94000000</v>
      </c>
      <c r="D110" s="49">
        <v>94000000</v>
      </c>
      <c r="E110" s="49"/>
      <c r="F110" s="49">
        <f>SUM(G110:H110)</f>
        <v>94000000</v>
      </c>
      <c r="G110" s="49">
        <f>D110</f>
        <v>94000000</v>
      </c>
      <c r="H110" s="49"/>
      <c r="I110" s="49"/>
      <c r="J110" s="49"/>
      <c r="K110" s="49"/>
      <c r="L110" s="49">
        <f>C110-F110</f>
        <v>0</v>
      </c>
      <c r="M110" s="49">
        <f>D110-G110</f>
        <v>0</v>
      </c>
      <c r="N110" s="49"/>
      <c r="O110" s="341" t="s">
        <v>115</v>
      </c>
      <c r="P110" s="53" t="s">
        <v>160</v>
      </c>
    </row>
    <row r="111" spans="1:16" ht="21.75" customHeight="1" x14ac:dyDescent="0.35">
      <c r="A111" s="48" t="s">
        <v>82</v>
      </c>
      <c r="B111" s="77" t="s">
        <v>90</v>
      </c>
      <c r="C111" s="49">
        <f>SUM(D111:E111)</f>
        <v>4000000</v>
      </c>
      <c r="D111" s="49">
        <v>4000000</v>
      </c>
      <c r="E111" s="49"/>
      <c r="F111" s="49"/>
      <c r="G111" s="49"/>
      <c r="H111" s="49"/>
      <c r="I111" s="49"/>
      <c r="J111" s="49"/>
      <c r="K111" s="49"/>
      <c r="L111" s="49">
        <f>C111-F111</f>
        <v>4000000</v>
      </c>
      <c r="M111" s="49">
        <f>D111-G111</f>
        <v>4000000</v>
      </c>
      <c r="N111" s="49"/>
      <c r="O111" s="343"/>
      <c r="P111" s="53"/>
    </row>
    <row r="112" spans="1:16" s="58" customFormat="1" ht="80.25" customHeight="1" x14ac:dyDescent="0.35">
      <c r="A112" s="61">
        <v>7</v>
      </c>
      <c r="B112" s="74" t="s">
        <v>106</v>
      </c>
      <c r="C112" s="72"/>
      <c r="D112" s="72"/>
      <c r="E112" s="72"/>
      <c r="F112" s="72"/>
      <c r="G112" s="72"/>
      <c r="H112" s="72"/>
      <c r="I112" s="72">
        <f>I113</f>
        <v>13485319893</v>
      </c>
      <c r="J112" s="72">
        <f t="shared" ref="J112:K112" si="50">J113</f>
        <v>13424819893</v>
      </c>
      <c r="K112" s="72">
        <f t="shared" si="50"/>
        <v>60500000</v>
      </c>
      <c r="L112" s="72">
        <f t="shared" ref="L112:N112" si="51">L113</f>
        <v>13485319893</v>
      </c>
      <c r="M112" s="72">
        <f t="shared" si="51"/>
        <v>13424819893</v>
      </c>
      <c r="N112" s="72">
        <f t="shared" si="51"/>
        <v>60500000</v>
      </c>
      <c r="O112" s="66"/>
      <c r="P112" s="67"/>
    </row>
    <row r="113" spans="1:16" ht="60.75" customHeight="1" x14ac:dyDescent="0.35">
      <c r="A113" s="48" t="s">
        <v>37</v>
      </c>
      <c r="B113" s="76" t="s">
        <v>107</v>
      </c>
      <c r="C113" s="49"/>
      <c r="D113" s="49"/>
      <c r="E113" s="49"/>
      <c r="F113" s="49"/>
      <c r="G113" s="49"/>
      <c r="H113" s="49"/>
      <c r="I113" s="49">
        <f>J113+K113</f>
        <v>13485319893</v>
      </c>
      <c r="J113" s="49">
        <f>G68</f>
        <v>13424819893</v>
      </c>
      <c r="K113" s="49">
        <f>H68</f>
        <v>60500000</v>
      </c>
      <c r="L113" s="49">
        <f>I113</f>
        <v>13485319893</v>
      </c>
      <c r="M113" s="49">
        <f t="shared" ref="M113:N113" si="52">J113</f>
        <v>13424819893</v>
      </c>
      <c r="N113" s="49">
        <f t="shared" si="52"/>
        <v>60500000</v>
      </c>
      <c r="O113" s="54" t="s">
        <v>115</v>
      </c>
      <c r="P113" s="53" t="s">
        <v>122</v>
      </c>
    </row>
    <row r="114" spans="1:16" ht="42.75" customHeight="1" x14ac:dyDescent="0.35">
      <c r="A114" s="211" t="s">
        <v>72</v>
      </c>
      <c r="B114" s="212" t="s">
        <v>272</v>
      </c>
      <c r="C114" s="239">
        <f>C115</f>
        <v>15191163000</v>
      </c>
      <c r="D114" s="239">
        <f t="shared" ref="D114:N114" si="53">D115</f>
        <v>14899543000</v>
      </c>
      <c r="E114" s="239">
        <f t="shared" si="53"/>
        <v>291620000</v>
      </c>
      <c r="F114" s="239">
        <f t="shared" si="53"/>
        <v>15191163000</v>
      </c>
      <c r="G114" s="239">
        <f t="shared" si="53"/>
        <v>14899543000</v>
      </c>
      <c r="H114" s="239">
        <f t="shared" si="53"/>
        <v>291620000</v>
      </c>
      <c r="I114" s="239">
        <f t="shared" si="53"/>
        <v>15191163000</v>
      </c>
      <c r="J114" s="239">
        <f t="shared" si="53"/>
        <v>14899543000</v>
      </c>
      <c r="K114" s="239">
        <f t="shared" si="53"/>
        <v>291620000</v>
      </c>
      <c r="L114" s="239">
        <f t="shared" si="53"/>
        <v>15191163000</v>
      </c>
      <c r="M114" s="239">
        <f t="shared" si="53"/>
        <v>14899543000</v>
      </c>
      <c r="N114" s="239">
        <f t="shared" si="53"/>
        <v>291620000</v>
      </c>
      <c r="O114" s="179"/>
      <c r="P114" s="180"/>
    </row>
    <row r="115" spans="1:16" s="58" customFormat="1" ht="89.25" customHeight="1" x14ac:dyDescent="0.35">
      <c r="A115" s="214">
        <v>1</v>
      </c>
      <c r="B115" s="228" t="s">
        <v>106</v>
      </c>
      <c r="C115" s="72">
        <f>C116</f>
        <v>15191163000</v>
      </c>
      <c r="D115" s="72">
        <f t="shared" ref="D115:N115" si="54">D116</f>
        <v>14899543000</v>
      </c>
      <c r="E115" s="72">
        <f t="shared" si="54"/>
        <v>291620000</v>
      </c>
      <c r="F115" s="72">
        <f t="shared" si="54"/>
        <v>15191163000</v>
      </c>
      <c r="G115" s="72">
        <f t="shared" si="54"/>
        <v>14899543000</v>
      </c>
      <c r="H115" s="72">
        <f t="shared" si="54"/>
        <v>291620000</v>
      </c>
      <c r="I115" s="72">
        <f t="shared" si="54"/>
        <v>15191163000</v>
      </c>
      <c r="J115" s="72">
        <f t="shared" si="54"/>
        <v>14899543000</v>
      </c>
      <c r="K115" s="72">
        <f t="shared" si="54"/>
        <v>291620000</v>
      </c>
      <c r="L115" s="72">
        <f t="shared" si="54"/>
        <v>15191163000</v>
      </c>
      <c r="M115" s="72">
        <f t="shared" si="54"/>
        <v>14899543000</v>
      </c>
      <c r="N115" s="72">
        <f t="shared" si="54"/>
        <v>291620000</v>
      </c>
      <c r="O115" s="66"/>
      <c r="P115" s="67"/>
    </row>
    <row r="116" spans="1:16" ht="66" customHeight="1" x14ac:dyDescent="0.35">
      <c r="A116" s="217" t="s">
        <v>37</v>
      </c>
      <c r="B116" s="222" t="s">
        <v>107</v>
      </c>
      <c r="C116" s="223">
        <v>15191163000</v>
      </c>
      <c r="D116" s="223">
        <v>14899543000</v>
      </c>
      <c r="E116" s="223">
        <v>291620000</v>
      </c>
      <c r="F116" s="223">
        <v>15191163000</v>
      </c>
      <c r="G116" s="223">
        <v>14899543000</v>
      </c>
      <c r="H116" s="223">
        <v>291620000</v>
      </c>
      <c r="I116" s="223">
        <v>15191163000</v>
      </c>
      <c r="J116" s="223">
        <v>14899543000</v>
      </c>
      <c r="K116" s="223">
        <v>291620000</v>
      </c>
      <c r="L116" s="223">
        <v>15191163000</v>
      </c>
      <c r="M116" s="223">
        <v>14899543000</v>
      </c>
      <c r="N116" s="223">
        <v>291620000</v>
      </c>
      <c r="O116" s="54" t="s">
        <v>115</v>
      </c>
      <c r="P116" s="53"/>
    </row>
    <row r="117" spans="1:16" ht="25.5" customHeight="1" x14ac:dyDescent="0.35">
      <c r="A117" s="68" t="s">
        <v>85</v>
      </c>
      <c r="B117" s="69" t="s">
        <v>23</v>
      </c>
      <c r="C117" s="70">
        <f>C118+C138+C150+C158+C170+C183</f>
        <v>32758539000</v>
      </c>
      <c r="D117" s="70">
        <f t="shared" ref="D117:N117" si="55">D118+D138+D150+D158+D170+D183</f>
        <v>31527000000</v>
      </c>
      <c r="E117" s="70">
        <f t="shared" si="55"/>
        <v>1231539000</v>
      </c>
      <c r="F117" s="70">
        <f t="shared" si="55"/>
        <v>6261059000</v>
      </c>
      <c r="G117" s="70">
        <f t="shared" si="55"/>
        <v>5145220000</v>
      </c>
      <c r="H117" s="70">
        <f t="shared" si="55"/>
        <v>1115839000</v>
      </c>
      <c r="I117" s="70">
        <f t="shared" si="55"/>
        <v>6261059000</v>
      </c>
      <c r="J117" s="70">
        <f t="shared" si="55"/>
        <v>5145220000</v>
      </c>
      <c r="K117" s="70">
        <f t="shared" si="55"/>
        <v>1115839000</v>
      </c>
      <c r="L117" s="70">
        <f t="shared" si="55"/>
        <v>32758539000</v>
      </c>
      <c r="M117" s="70">
        <f t="shared" si="55"/>
        <v>31527000000</v>
      </c>
      <c r="N117" s="70">
        <f t="shared" si="55"/>
        <v>1231539000</v>
      </c>
      <c r="O117" s="179"/>
      <c r="P117" s="180"/>
    </row>
    <row r="118" spans="1:16" ht="48" customHeight="1" x14ac:dyDescent="0.35">
      <c r="A118" s="61">
        <v>1</v>
      </c>
      <c r="B118" s="67" t="s">
        <v>35</v>
      </c>
      <c r="C118" s="65">
        <f>C119+C127</f>
        <v>2019000000</v>
      </c>
      <c r="D118" s="65">
        <f t="shared" ref="D118:N118" si="56">D119+D127</f>
        <v>1923000000</v>
      </c>
      <c r="E118" s="65">
        <f t="shared" si="56"/>
        <v>96000000</v>
      </c>
      <c r="F118" s="65">
        <f t="shared" si="56"/>
        <v>389000000</v>
      </c>
      <c r="G118" s="65">
        <f t="shared" si="56"/>
        <v>367600000</v>
      </c>
      <c r="H118" s="65">
        <f t="shared" si="56"/>
        <v>21400000</v>
      </c>
      <c r="I118" s="65"/>
      <c r="J118" s="65"/>
      <c r="K118" s="65"/>
      <c r="L118" s="65">
        <f t="shared" si="56"/>
        <v>1630000000</v>
      </c>
      <c r="M118" s="65">
        <f t="shared" si="56"/>
        <v>1555400000</v>
      </c>
      <c r="N118" s="65">
        <f t="shared" si="56"/>
        <v>74600000</v>
      </c>
      <c r="O118" s="54"/>
      <c r="P118" s="53"/>
    </row>
    <row r="119" spans="1:16" ht="29.25" customHeight="1" x14ac:dyDescent="0.35">
      <c r="A119" s="46" t="s">
        <v>174</v>
      </c>
      <c r="B119" s="52" t="s">
        <v>46</v>
      </c>
      <c r="C119" s="57">
        <f>SUM(C120:C126)</f>
        <v>401000000</v>
      </c>
      <c r="D119" s="57">
        <f t="shared" ref="D119:N119" si="57">SUM(D120:D126)</f>
        <v>382000000</v>
      </c>
      <c r="E119" s="57">
        <f t="shared" si="57"/>
        <v>19000000</v>
      </c>
      <c r="F119" s="57">
        <f t="shared" si="57"/>
        <v>311000000</v>
      </c>
      <c r="G119" s="57">
        <f t="shared" si="57"/>
        <v>295300000</v>
      </c>
      <c r="H119" s="57">
        <f t="shared" si="57"/>
        <v>15700000</v>
      </c>
      <c r="I119" s="57"/>
      <c r="J119" s="57"/>
      <c r="K119" s="57"/>
      <c r="L119" s="57">
        <f t="shared" si="57"/>
        <v>90000000</v>
      </c>
      <c r="M119" s="57">
        <f t="shared" si="57"/>
        <v>86700000</v>
      </c>
      <c r="N119" s="57">
        <f t="shared" si="57"/>
        <v>3300000</v>
      </c>
      <c r="O119" s="54"/>
      <c r="P119" s="53"/>
    </row>
    <row r="120" spans="1:16" ht="18" customHeight="1" x14ac:dyDescent="0.35">
      <c r="A120" s="48" t="s">
        <v>82</v>
      </c>
      <c r="B120" s="53" t="s">
        <v>87</v>
      </c>
      <c r="C120" s="73">
        <f>SUM(D120:E120)</f>
        <v>91000000</v>
      </c>
      <c r="D120" s="73">
        <v>87000000</v>
      </c>
      <c r="E120" s="73">
        <v>4000000</v>
      </c>
      <c r="F120" s="73">
        <f>SUM(G120:H120)</f>
        <v>91000000</v>
      </c>
      <c r="G120" s="73">
        <f>D120</f>
        <v>87000000</v>
      </c>
      <c r="H120" s="73">
        <f>E120</f>
        <v>4000000</v>
      </c>
      <c r="I120" s="73"/>
      <c r="J120" s="73"/>
      <c r="K120" s="73"/>
      <c r="L120" s="73">
        <f>SUM(M120:N120)</f>
        <v>0</v>
      </c>
      <c r="M120" s="73">
        <f t="shared" ref="M120:M126" si="58">D120-G120</f>
        <v>0</v>
      </c>
      <c r="N120" s="73"/>
      <c r="O120" s="341" t="s">
        <v>115</v>
      </c>
      <c r="P120" s="338" t="s">
        <v>75</v>
      </c>
    </row>
    <row r="121" spans="1:16" ht="18" customHeight="1" x14ac:dyDescent="0.35">
      <c r="A121" s="48" t="s">
        <v>82</v>
      </c>
      <c r="B121" s="53" t="s">
        <v>88</v>
      </c>
      <c r="C121" s="73">
        <f t="shared" ref="C121:C126" si="59">SUM(D121:E121)</f>
        <v>50000000</v>
      </c>
      <c r="D121" s="73">
        <v>47600000</v>
      </c>
      <c r="E121" s="73">
        <v>2400000</v>
      </c>
      <c r="F121" s="73">
        <f t="shared" ref="F121:F125" si="60">SUM(G121:H121)</f>
        <v>50000000</v>
      </c>
      <c r="G121" s="73">
        <f t="shared" ref="G121:H125" si="61">D121</f>
        <v>47600000</v>
      </c>
      <c r="H121" s="73">
        <f t="shared" si="61"/>
        <v>2400000</v>
      </c>
      <c r="I121" s="73"/>
      <c r="J121" s="73"/>
      <c r="K121" s="73"/>
      <c r="L121" s="73">
        <f t="shared" ref="L121:L126" si="62">SUM(M121:N121)</f>
        <v>0</v>
      </c>
      <c r="M121" s="73">
        <f t="shared" si="58"/>
        <v>0</v>
      </c>
      <c r="N121" s="73"/>
      <c r="O121" s="342"/>
      <c r="P121" s="339"/>
    </row>
    <row r="122" spans="1:16" ht="18" customHeight="1" x14ac:dyDescent="0.35">
      <c r="A122" s="48" t="s">
        <v>82</v>
      </c>
      <c r="B122" s="53" t="s">
        <v>90</v>
      </c>
      <c r="C122" s="73">
        <f t="shared" si="59"/>
        <v>40000000</v>
      </c>
      <c r="D122" s="73">
        <v>38000000</v>
      </c>
      <c r="E122" s="73">
        <v>2000000</v>
      </c>
      <c r="F122" s="73">
        <f t="shared" si="60"/>
        <v>40000000</v>
      </c>
      <c r="G122" s="73">
        <f>D122</f>
        <v>38000000</v>
      </c>
      <c r="H122" s="73">
        <f>E122</f>
        <v>2000000</v>
      </c>
      <c r="I122" s="73"/>
      <c r="J122" s="73"/>
      <c r="K122" s="73"/>
      <c r="L122" s="73">
        <f t="shared" si="62"/>
        <v>0</v>
      </c>
      <c r="M122" s="73">
        <f t="shared" si="58"/>
        <v>0</v>
      </c>
      <c r="N122" s="73">
        <f>E122-H122</f>
        <v>0</v>
      </c>
      <c r="O122" s="342"/>
      <c r="P122" s="339"/>
    </row>
    <row r="123" spans="1:16" ht="18" customHeight="1" x14ac:dyDescent="0.35">
      <c r="A123" s="48" t="s">
        <v>82</v>
      </c>
      <c r="B123" s="53" t="s">
        <v>91</v>
      </c>
      <c r="C123" s="73">
        <f t="shared" si="59"/>
        <v>70000000</v>
      </c>
      <c r="D123" s="73">
        <v>66700000</v>
      </c>
      <c r="E123" s="73">
        <v>3300000</v>
      </c>
      <c r="F123" s="73">
        <f t="shared" si="60"/>
        <v>50000000</v>
      </c>
      <c r="G123" s="73">
        <v>46700000</v>
      </c>
      <c r="H123" s="73">
        <v>3300000</v>
      </c>
      <c r="I123" s="73"/>
      <c r="J123" s="73"/>
      <c r="K123" s="73"/>
      <c r="L123" s="73">
        <f t="shared" si="62"/>
        <v>20000000</v>
      </c>
      <c r="M123" s="73">
        <f t="shared" si="58"/>
        <v>20000000</v>
      </c>
      <c r="N123" s="73">
        <f>E123-H123</f>
        <v>0</v>
      </c>
      <c r="O123" s="342"/>
      <c r="P123" s="339"/>
    </row>
    <row r="124" spans="1:16" ht="18" customHeight="1" x14ac:dyDescent="0.35">
      <c r="A124" s="48" t="s">
        <v>82</v>
      </c>
      <c r="B124" s="53" t="s">
        <v>94</v>
      </c>
      <c r="C124" s="73">
        <f t="shared" si="59"/>
        <v>40000000</v>
      </c>
      <c r="D124" s="73">
        <v>38000000</v>
      </c>
      <c r="E124" s="73">
        <v>2000000</v>
      </c>
      <c r="F124" s="73">
        <f t="shared" si="60"/>
        <v>40000000</v>
      </c>
      <c r="G124" s="73">
        <f t="shared" si="61"/>
        <v>38000000</v>
      </c>
      <c r="H124" s="73">
        <f t="shared" si="61"/>
        <v>2000000</v>
      </c>
      <c r="I124" s="73"/>
      <c r="J124" s="73"/>
      <c r="K124" s="73"/>
      <c r="L124" s="73">
        <f t="shared" si="62"/>
        <v>0</v>
      </c>
      <c r="M124" s="73">
        <f t="shared" si="58"/>
        <v>0</v>
      </c>
      <c r="N124" s="73"/>
      <c r="O124" s="342"/>
      <c r="P124" s="339"/>
    </row>
    <row r="125" spans="1:16" ht="18" customHeight="1" x14ac:dyDescent="0.35">
      <c r="A125" s="48" t="s">
        <v>82</v>
      </c>
      <c r="B125" s="53" t="s">
        <v>93</v>
      </c>
      <c r="C125" s="73">
        <f t="shared" si="59"/>
        <v>40000000</v>
      </c>
      <c r="D125" s="73">
        <v>38000000</v>
      </c>
      <c r="E125" s="73">
        <v>2000000</v>
      </c>
      <c r="F125" s="73">
        <f t="shared" si="60"/>
        <v>40000000</v>
      </c>
      <c r="G125" s="73">
        <f t="shared" si="61"/>
        <v>38000000</v>
      </c>
      <c r="H125" s="73">
        <f t="shared" si="61"/>
        <v>2000000</v>
      </c>
      <c r="I125" s="73"/>
      <c r="J125" s="73"/>
      <c r="K125" s="73"/>
      <c r="L125" s="73">
        <f t="shared" si="62"/>
        <v>0</v>
      </c>
      <c r="M125" s="73">
        <f t="shared" si="58"/>
        <v>0</v>
      </c>
      <c r="N125" s="73"/>
      <c r="O125" s="343"/>
      <c r="P125" s="340"/>
    </row>
    <row r="126" spans="1:16" ht="18" customHeight="1" x14ac:dyDescent="0.35">
      <c r="A126" s="48" t="s">
        <v>82</v>
      </c>
      <c r="B126" s="53" t="s">
        <v>92</v>
      </c>
      <c r="C126" s="73">
        <f t="shared" si="59"/>
        <v>70000000</v>
      </c>
      <c r="D126" s="73">
        <v>66700000</v>
      </c>
      <c r="E126" s="73">
        <v>3300000</v>
      </c>
      <c r="F126" s="73"/>
      <c r="G126" s="73"/>
      <c r="H126" s="73"/>
      <c r="I126" s="73"/>
      <c r="J126" s="73"/>
      <c r="K126" s="73"/>
      <c r="L126" s="73">
        <f t="shared" si="62"/>
        <v>70000000</v>
      </c>
      <c r="M126" s="73">
        <f t="shared" si="58"/>
        <v>66700000</v>
      </c>
      <c r="N126" s="73">
        <f>E126-H126</f>
        <v>3300000</v>
      </c>
      <c r="O126" s="94"/>
      <c r="P126" s="95"/>
    </row>
    <row r="127" spans="1:16" ht="30.75" customHeight="1" x14ac:dyDescent="0.35">
      <c r="A127" s="46" t="s">
        <v>185</v>
      </c>
      <c r="B127" s="52" t="s">
        <v>74</v>
      </c>
      <c r="C127" s="57">
        <f>SUM(C128:C137)</f>
        <v>1618000000</v>
      </c>
      <c r="D127" s="57">
        <f t="shared" ref="D127:N127" si="63">SUM(D128:D137)</f>
        <v>1541000000</v>
      </c>
      <c r="E127" s="57">
        <f t="shared" si="63"/>
        <v>77000000</v>
      </c>
      <c r="F127" s="57">
        <f t="shared" si="63"/>
        <v>78000000</v>
      </c>
      <c r="G127" s="57">
        <f t="shared" si="63"/>
        <v>72300000</v>
      </c>
      <c r="H127" s="57">
        <f t="shared" si="63"/>
        <v>5700000</v>
      </c>
      <c r="I127" s="57"/>
      <c r="J127" s="57"/>
      <c r="K127" s="57"/>
      <c r="L127" s="57">
        <f t="shared" si="63"/>
        <v>1540000000</v>
      </c>
      <c r="M127" s="57">
        <f t="shared" si="63"/>
        <v>1468700000</v>
      </c>
      <c r="N127" s="57">
        <f t="shared" si="63"/>
        <v>71300000</v>
      </c>
      <c r="O127" s="54"/>
      <c r="P127" s="53"/>
    </row>
    <row r="128" spans="1:16" ht="39" customHeight="1" x14ac:dyDescent="0.35">
      <c r="A128" s="48" t="s">
        <v>82</v>
      </c>
      <c r="B128" s="53" t="s">
        <v>91</v>
      </c>
      <c r="C128" s="73">
        <f t="shared" ref="C128:C137" si="64">SUM(D128:E128)</f>
        <v>120000000</v>
      </c>
      <c r="D128" s="73">
        <v>114300000</v>
      </c>
      <c r="E128" s="73">
        <v>5700000</v>
      </c>
      <c r="F128" s="73">
        <f>SUM(G128:H128)</f>
        <v>78000000</v>
      </c>
      <c r="G128" s="73">
        <v>72300000</v>
      </c>
      <c r="H128" s="73">
        <v>5700000</v>
      </c>
      <c r="I128" s="73"/>
      <c r="J128" s="73"/>
      <c r="K128" s="73"/>
      <c r="L128" s="73">
        <f>SUM(M128:N128)</f>
        <v>42000000</v>
      </c>
      <c r="M128" s="73">
        <f t="shared" ref="M128:M137" si="65">D128-G128</f>
        <v>42000000</v>
      </c>
      <c r="N128" s="73">
        <f t="shared" ref="N128:N137" si="66">E128-H128</f>
        <v>0</v>
      </c>
      <c r="O128" s="341" t="s">
        <v>115</v>
      </c>
      <c r="P128" s="53" t="s">
        <v>131</v>
      </c>
    </row>
    <row r="129" spans="1:16" ht="19.5" customHeight="1" x14ac:dyDescent="0.35">
      <c r="A129" s="48" t="s">
        <v>82</v>
      </c>
      <c r="B129" s="53" t="s">
        <v>108</v>
      </c>
      <c r="C129" s="73">
        <f t="shared" si="64"/>
        <v>150000000</v>
      </c>
      <c r="D129" s="73">
        <v>142800000</v>
      </c>
      <c r="E129" s="73">
        <v>7200000</v>
      </c>
      <c r="F129" s="73"/>
      <c r="G129" s="73"/>
      <c r="H129" s="73"/>
      <c r="I129" s="73"/>
      <c r="J129" s="73"/>
      <c r="K129" s="73"/>
      <c r="L129" s="73">
        <f t="shared" ref="L129:L137" si="67">SUM(M129:N129)</f>
        <v>150000000</v>
      </c>
      <c r="M129" s="73">
        <f t="shared" si="65"/>
        <v>142800000</v>
      </c>
      <c r="N129" s="73">
        <f t="shared" si="66"/>
        <v>7200000</v>
      </c>
      <c r="O129" s="342"/>
      <c r="P129" s="53"/>
    </row>
    <row r="130" spans="1:16" ht="19.5" customHeight="1" x14ac:dyDescent="0.35">
      <c r="A130" s="48" t="s">
        <v>82</v>
      </c>
      <c r="B130" s="53" t="s">
        <v>86</v>
      </c>
      <c r="C130" s="73">
        <f t="shared" si="64"/>
        <v>150000000</v>
      </c>
      <c r="D130" s="73">
        <v>142800000</v>
      </c>
      <c r="E130" s="73">
        <v>7200000</v>
      </c>
      <c r="F130" s="73"/>
      <c r="G130" s="73"/>
      <c r="H130" s="73"/>
      <c r="I130" s="73"/>
      <c r="J130" s="73"/>
      <c r="K130" s="73"/>
      <c r="L130" s="73">
        <f t="shared" si="67"/>
        <v>150000000</v>
      </c>
      <c r="M130" s="73">
        <f t="shared" si="65"/>
        <v>142800000</v>
      </c>
      <c r="N130" s="73">
        <f t="shared" si="66"/>
        <v>7200000</v>
      </c>
      <c r="O130" s="342"/>
      <c r="P130" s="53"/>
    </row>
    <row r="131" spans="1:16" ht="19.5" customHeight="1" x14ac:dyDescent="0.35">
      <c r="A131" s="48" t="s">
        <v>82</v>
      </c>
      <c r="B131" s="53" t="s">
        <v>87</v>
      </c>
      <c r="C131" s="73">
        <f t="shared" si="64"/>
        <v>248000000</v>
      </c>
      <c r="D131" s="73">
        <v>236000000</v>
      </c>
      <c r="E131" s="73">
        <v>12000000</v>
      </c>
      <c r="F131" s="73"/>
      <c r="G131" s="73"/>
      <c r="H131" s="73"/>
      <c r="I131" s="73"/>
      <c r="J131" s="73"/>
      <c r="K131" s="73"/>
      <c r="L131" s="73">
        <f t="shared" si="67"/>
        <v>248000000</v>
      </c>
      <c r="M131" s="73">
        <f t="shared" si="65"/>
        <v>236000000</v>
      </c>
      <c r="N131" s="73">
        <f t="shared" si="66"/>
        <v>12000000</v>
      </c>
      <c r="O131" s="342"/>
      <c r="P131" s="53"/>
    </row>
    <row r="132" spans="1:16" ht="19.5" customHeight="1" x14ac:dyDescent="0.35">
      <c r="A132" s="48" t="s">
        <v>82</v>
      </c>
      <c r="B132" s="53" t="s">
        <v>88</v>
      </c>
      <c r="C132" s="73">
        <f t="shared" si="64"/>
        <v>150000000</v>
      </c>
      <c r="D132" s="73">
        <v>142800000</v>
      </c>
      <c r="E132" s="73">
        <v>7200000</v>
      </c>
      <c r="F132" s="73"/>
      <c r="G132" s="73"/>
      <c r="H132" s="73"/>
      <c r="I132" s="73"/>
      <c r="J132" s="73"/>
      <c r="K132" s="73"/>
      <c r="L132" s="73">
        <f t="shared" si="67"/>
        <v>150000000</v>
      </c>
      <c r="M132" s="73">
        <f t="shared" si="65"/>
        <v>142800000</v>
      </c>
      <c r="N132" s="73">
        <f t="shared" si="66"/>
        <v>7200000</v>
      </c>
      <c r="O132" s="342"/>
      <c r="P132" s="53"/>
    </row>
    <row r="133" spans="1:16" ht="19.5" customHeight="1" x14ac:dyDescent="0.35">
      <c r="A133" s="48" t="s">
        <v>82</v>
      </c>
      <c r="B133" s="53" t="s">
        <v>89</v>
      </c>
      <c r="C133" s="73">
        <f t="shared" si="64"/>
        <v>180000000</v>
      </c>
      <c r="D133" s="73">
        <v>171500000</v>
      </c>
      <c r="E133" s="73">
        <v>8500000</v>
      </c>
      <c r="F133" s="73"/>
      <c r="G133" s="73"/>
      <c r="H133" s="73"/>
      <c r="I133" s="73"/>
      <c r="J133" s="73"/>
      <c r="K133" s="73"/>
      <c r="L133" s="73">
        <f t="shared" si="67"/>
        <v>180000000</v>
      </c>
      <c r="M133" s="73">
        <f t="shared" si="65"/>
        <v>171500000</v>
      </c>
      <c r="N133" s="73">
        <f t="shared" si="66"/>
        <v>8500000</v>
      </c>
      <c r="O133" s="342"/>
      <c r="P133" s="53"/>
    </row>
    <row r="134" spans="1:16" ht="19.5" customHeight="1" x14ac:dyDescent="0.35">
      <c r="A134" s="48" t="s">
        <v>82</v>
      </c>
      <c r="B134" s="53" t="s">
        <v>90</v>
      </c>
      <c r="C134" s="73">
        <f t="shared" si="64"/>
        <v>110000000</v>
      </c>
      <c r="D134" s="73">
        <v>104800000</v>
      </c>
      <c r="E134" s="73">
        <v>5200000</v>
      </c>
      <c r="F134" s="73"/>
      <c r="G134" s="73"/>
      <c r="H134" s="73"/>
      <c r="I134" s="73"/>
      <c r="J134" s="73"/>
      <c r="K134" s="73"/>
      <c r="L134" s="73">
        <f t="shared" si="67"/>
        <v>110000000</v>
      </c>
      <c r="M134" s="73">
        <f t="shared" si="65"/>
        <v>104800000</v>
      </c>
      <c r="N134" s="73">
        <f t="shared" si="66"/>
        <v>5200000</v>
      </c>
      <c r="O134" s="342"/>
      <c r="P134" s="53"/>
    </row>
    <row r="135" spans="1:16" ht="19.5" customHeight="1" x14ac:dyDescent="0.35">
      <c r="A135" s="48" t="s">
        <v>82</v>
      </c>
      <c r="B135" s="53" t="s">
        <v>92</v>
      </c>
      <c r="C135" s="73">
        <f t="shared" si="64"/>
        <v>180000000</v>
      </c>
      <c r="D135" s="73">
        <v>171500000</v>
      </c>
      <c r="E135" s="73">
        <v>8500000</v>
      </c>
      <c r="F135" s="73"/>
      <c r="G135" s="73"/>
      <c r="H135" s="73"/>
      <c r="I135" s="73"/>
      <c r="J135" s="73"/>
      <c r="K135" s="73"/>
      <c r="L135" s="73">
        <f t="shared" si="67"/>
        <v>180000000</v>
      </c>
      <c r="M135" s="73">
        <f t="shared" si="65"/>
        <v>171500000</v>
      </c>
      <c r="N135" s="73">
        <f t="shared" si="66"/>
        <v>8500000</v>
      </c>
      <c r="O135" s="342"/>
      <c r="P135" s="53"/>
    </row>
    <row r="136" spans="1:16" ht="19.5" customHeight="1" x14ac:dyDescent="0.35">
      <c r="A136" s="48" t="s">
        <v>82</v>
      </c>
      <c r="B136" s="53" t="s">
        <v>94</v>
      </c>
      <c r="C136" s="73">
        <f t="shared" si="64"/>
        <v>160000000</v>
      </c>
      <c r="D136" s="73">
        <v>152500000</v>
      </c>
      <c r="E136" s="73">
        <v>7500000</v>
      </c>
      <c r="F136" s="73"/>
      <c r="G136" s="73"/>
      <c r="H136" s="73"/>
      <c r="I136" s="73"/>
      <c r="J136" s="73"/>
      <c r="K136" s="73"/>
      <c r="L136" s="73">
        <f t="shared" si="67"/>
        <v>160000000</v>
      </c>
      <c r="M136" s="73">
        <f t="shared" si="65"/>
        <v>152500000</v>
      </c>
      <c r="N136" s="73">
        <f t="shared" si="66"/>
        <v>7500000</v>
      </c>
      <c r="O136" s="342"/>
      <c r="P136" s="53"/>
    </row>
    <row r="137" spans="1:16" ht="19.5" customHeight="1" x14ac:dyDescent="0.35">
      <c r="A137" s="48" t="s">
        <v>82</v>
      </c>
      <c r="B137" s="53" t="s">
        <v>93</v>
      </c>
      <c r="C137" s="73">
        <f t="shared" si="64"/>
        <v>170000000</v>
      </c>
      <c r="D137" s="73">
        <v>162000000</v>
      </c>
      <c r="E137" s="73">
        <v>8000000</v>
      </c>
      <c r="F137" s="73"/>
      <c r="G137" s="73"/>
      <c r="H137" s="73"/>
      <c r="I137" s="73"/>
      <c r="J137" s="73"/>
      <c r="K137" s="73"/>
      <c r="L137" s="73">
        <f t="shared" si="67"/>
        <v>170000000</v>
      </c>
      <c r="M137" s="73">
        <f t="shared" si="65"/>
        <v>162000000</v>
      </c>
      <c r="N137" s="73">
        <f t="shared" si="66"/>
        <v>8000000</v>
      </c>
      <c r="O137" s="343"/>
      <c r="P137" s="53"/>
    </row>
    <row r="138" spans="1:16" ht="63" x14ac:dyDescent="0.35">
      <c r="A138" s="61">
        <v>2</v>
      </c>
      <c r="B138" s="71" t="s">
        <v>47</v>
      </c>
      <c r="C138" s="65">
        <f>C139</f>
        <v>24396000000</v>
      </c>
      <c r="D138" s="65">
        <f t="shared" ref="D138:N138" si="68">D139</f>
        <v>24396000000</v>
      </c>
      <c r="E138" s="65">
        <f t="shared" si="68"/>
        <v>0</v>
      </c>
      <c r="F138" s="65">
        <f t="shared" si="68"/>
        <v>3702600000</v>
      </c>
      <c r="G138" s="65">
        <f t="shared" si="68"/>
        <v>3702600000</v>
      </c>
      <c r="H138" s="65">
        <f t="shared" si="68"/>
        <v>0</v>
      </c>
      <c r="I138" s="65"/>
      <c r="J138" s="65"/>
      <c r="K138" s="65"/>
      <c r="L138" s="65">
        <f t="shared" si="68"/>
        <v>20693400000</v>
      </c>
      <c r="M138" s="65">
        <f t="shared" si="68"/>
        <v>20693400000</v>
      </c>
      <c r="N138" s="65">
        <f t="shared" si="68"/>
        <v>0</v>
      </c>
      <c r="O138" s="54"/>
      <c r="P138" s="53"/>
    </row>
    <row r="139" spans="1:16" ht="63.75" customHeight="1" x14ac:dyDescent="0.35">
      <c r="A139" s="46" t="s">
        <v>175</v>
      </c>
      <c r="B139" s="56" t="s">
        <v>38</v>
      </c>
      <c r="C139" s="47">
        <f>SUM(C140:C149)</f>
        <v>24396000000</v>
      </c>
      <c r="D139" s="47">
        <f t="shared" ref="D139:N139" si="69">SUM(D140:D149)</f>
        <v>24396000000</v>
      </c>
      <c r="E139" s="47">
        <f t="shared" si="69"/>
        <v>0</v>
      </c>
      <c r="F139" s="47">
        <f t="shared" si="69"/>
        <v>3702600000</v>
      </c>
      <c r="G139" s="47">
        <f t="shared" si="69"/>
        <v>3702600000</v>
      </c>
      <c r="H139" s="47">
        <f t="shared" si="69"/>
        <v>0</v>
      </c>
      <c r="I139" s="47"/>
      <c r="J139" s="47"/>
      <c r="K139" s="47"/>
      <c r="L139" s="47">
        <f t="shared" si="69"/>
        <v>20693400000</v>
      </c>
      <c r="M139" s="47">
        <f t="shared" si="69"/>
        <v>20693400000</v>
      </c>
      <c r="N139" s="47">
        <f t="shared" si="69"/>
        <v>0</v>
      </c>
      <c r="O139" s="54"/>
      <c r="P139" s="53"/>
    </row>
    <row r="140" spans="1:16" ht="16.5" customHeight="1" x14ac:dyDescent="0.35">
      <c r="A140" s="48" t="s">
        <v>82</v>
      </c>
      <c r="B140" s="76" t="s">
        <v>108</v>
      </c>
      <c r="C140" s="49">
        <f t="shared" ref="C140:C149" si="70">SUM(D140:E140)</f>
        <v>2842030000</v>
      </c>
      <c r="D140" s="49">
        <v>2842030000</v>
      </c>
      <c r="E140" s="49"/>
      <c r="F140" s="49">
        <f t="shared" ref="F140:F144" si="71">SUM(G140:H140)</f>
        <v>635000000</v>
      </c>
      <c r="G140" s="49">
        <v>635000000</v>
      </c>
      <c r="H140" s="49"/>
      <c r="I140" s="73"/>
      <c r="J140" s="73"/>
      <c r="K140" s="73"/>
      <c r="L140" s="49">
        <f>SUM(M140:N140)</f>
        <v>2207030000</v>
      </c>
      <c r="M140" s="49">
        <f t="shared" ref="M140:M149" si="72">D140-G140</f>
        <v>2207030000</v>
      </c>
      <c r="N140" s="49"/>
      <c r="O140" s="341" t="s">
        <v>115</v>
      </c>
      <c r="P140" s="338" t="s">
        <v>132</v>
      </c>
    </row>
    <row r="141" spans="1:16" ht="18" customHeight="1" x14ac:dyDescent="0.35">
      <c r="A141" s="48" t="s">
        <v>82</v>
      </c>
      <c r="B141" s="53" t="s">
        <v>89</v>
      </c>
      <c r="C141" s="49">
        <f t="shared" si="70"/>
        <v>4460710000</v>
      </c>
      <c r="D141" s="49">
        <v>4460710000</v>
      </c>
      <c r="E141" s="49"/>
      <c r="F141" s="49">
        <f t="shared" si="71"/>
        <v>1000000000</v>
      </c>
      <c r="G141" s="49">
        <v>1000000000</v>
      </c>
      <c r="H141" s="49"/>
      <c r="I141" s="73"/>
      <c r="J141" s="73"/>
      <c r="K141" s="49"/>
      <c r="L141" s="49">
        <f>SUM(M141:N141)</f>
        <v>3460710000</v>
      </c>
      <c r="M141" s="49">
        <f t="shared" si="72"/>
        <v>3460710000</v>
      </c>
      <c r="N141" s="49"/>
      <c r="O141" s="342"/>
      <c r="P141" s="339"/>
    </row>
    <row r="142" spans="1:16" ht="18" customHeight="1" x14ac:dyDescent="0.35">
      <c r="A142" s="48" t="s">
        <v>82</v>
      </c>
      <c r="B142" s="53" t="s">
        <v>90</v>
      </c>
      <c r="C142" s="49">
        <f t="shared" si="70"/>
        <v>2354760000</v>
      </c>
      <c r="D142" s="49">
        <v>2354760000</v>
      </c>
      <c r="E142" s="49"/>
      <c r="F142" s="49">
        <f t="shared" si="71"/>
        <v>235480000</v>
      </c>
      <c r="G142" s="49">
        <v>235480000</v>
      </c>
      <c r="H142" s="49"/>
      <c r="I142" s="73"/>
      <c r="J142" s="73"/>
      <c r="K142" s="49"/>
      <c r="L142" s="49">
        <f>SUM(M142:N142)</f>
        <v>2119280000</v>
      </c>
      <c r="M142" s="49">
        <f t="shared" si="72"/>
        <v>2119280000</v>
      </c>
      <c r="N142" s="49"/>
      <c r="O142" s="342"/>
      <c r="P142" s="339"/>
    </row>
    <row r="143" spans="1:16" ht="18" customHeight="1" x14ac:dyDescent="0.35">
      <c r="A143" s="48" t="s">
        <v>82</v>
      </c>
      <c r="B143" s="53" t="s">
        <v>92</v>
      </c>
      <c r="C143" s="49">
        <f t="shared" si="70"/>
        <v>2511320000</v>
      </c>
      <c r="D143" s="49">
        <v>2511320000</v>
      </c>
      <c r="E143" s="49"/>
      <c r="F143" s="49">
        <f t="shared" si="71"/>
        <v>733320000</v>
      </c>
      <c r="G143" s="49">
        <v>733320000</v>
      </c>
      <c r="H143" s="49"/>
      <c r="I143" s="73"/>
      <c r="J143" s="73"/>
      <c r="K143" s="49"/>
      <c r="L143" s="49">
        <f>SUM(M143:N143)</f>
        <v>1778000000</v>
      </c>
      <c r="M143" s="49">
        <f t="shared" si="72"/>
        <v>1778000000</v>
      </c>
      <c r="N143" s="49"/>
      <c r="O143" s="342"/>
      <c r="P143" s="339"/>
    </row>
    <row r="144" spans="1:16" ht="18" customHeight="1" x14ac:dyDescent="0.35">
      <c r="A144" s="48" t="s">
        <v>82</v>
      </c>
      <c r="B144" s="53" t="s">
        <v>93</v>
      </c>
      <c r="C144" s="49">
        <f t="shared" si="70"/>
        <v>1618800000</v>
      </c>
      <c r="D144" s="49">
        <v>1618800000</v>
      </c>
      <c r="E144" s="49"/>
      <c r="F144" s="49">
        <f t="shared" si="71"/>
        <v>1098800000</v>
      </c>
      <c r="G144" s="49">
        <v>1098800000</v>
      </c>
      <c r="H144" s="49"/>
      <c r="I144" s="73"/>
      <c r="J144" s="73"/>
      <c r="K144" s="49"/>
      <c r="L144" s="49">
        <f>SUM(M144:N144)</f>
        <v>520000000</v>
      </c>
      <c r="M144" s="49">
        <f t="shared" si="72"/>
        <v>520000000</v>
      </c>
      <c r="N144" s="49"/>
      <c r="O144" s="342"/>
      <c r="P144" s="340"/>
    </row>
    <row r="145" spans="1:16" ht="18" customHeight="1" x14ac:dyDescent="0.35">
      <c r="A145" s="48" t="s">
        <v>82</v>
      </c>
      <c r="B145" s="53" t="s">
        <v>86</v>
      </c>
      <c r="C145" s="49">
        <f t="shared" si="70"/>
        <v>2587160000</v>
      </c>
      <c r="D145" s="49">
        <v>2587160000</v>
      </c>
      <c r="E145" s="49"/>
      <c r="F145" s="49"/>
      <c r="G145" s="49"/>
      <c r="H145" s="49"/>
      <c r="I145" s="49"/>
      <c r="J145" s="49"/>
      <c r="K145" s="49"/>
      <c r="L145" s="49">
        <f t="shared" ref="L145:L149" si="73">SUM(M145:N145)</f>
        <v>2587160000</v>
      </c>
      <c r="M145" s="49">
        <f t="shared" si="72"/>
        <v>2587160000</v>
      </c>
      <c r="N145" s="49"/>
      <c r="O145" s="342"/>
      <c r="P145" s="95"/>
    </row>
    <row r="146" spans="1:16" ht="18" customHeight="1" x14ac:dyDescent="0.35">
      <c r="A146" s="48" t="s">
        <v>82</v>
      </c>
      <c r="B146" s="53" t="s">
        <v>87</v>
      </c>
      <c r="C146" s="49">
        <f t="shared" si="70"/>
        <v>3045400000</v>
      </c>
      <c r="D146" s="49">
        <v>3045400000</v>
      </c>
      <c r="E146" s="49"/>
      <c r="F146" s="49"/>
      <c r="G146" s="49"/>
      <c r="H146" s="49"/>
      <c r="I146" s="49"/>
      <c r="J146" s="49"/>
      <c r="K146" s="49"/>
      <c r="L146" s="49">
        <f t="shared" si="73"/>
        <v>3045400000</v>
      </c>
      <c r="M146" s="49">
        <f t="shared" si="72"/>
        <v>3045400000</v>
      </c>
      <c r="N146" s="49"/>
      <c r="O146" s="342"/>
      <c r="P146" s="95"/>
    </row>
    <row r="147" spans="1:16" ht="18" customHeight="1" x14ac:dyDescent="0.35">
      <c r="A147" s="48" t="s">
        <v>82</v>
      </c>
      <c r="B147" s="53" t="s">
        <v>88</v>
      </c>
      <c r="C147" s="49">
        <f t="shared" si="70"/>
        <v>2080610000</v>
      </c>
      <c r="D147" s="49">
        <v>2080610000</v>
      </c>
      <c r="E147" s="49"/>
      <c r="F147" s="49"/>
      <c r="G147" s="49"/>
      <c r="H147" s="49"/>
      <c r="I147" s="49"/>
      <c r="J147" s="49"/>
      <c r="K147" s="49"/>
      <c r="L147" s="49">
        <f t="shared" si="73"/>
        <v>2080610000</v>
      </c>
      <c r="M147" s="49">
        <f t="shared" si="72"/>
        <v>2080610000</v>
      </c>
      <c r="N147" s="49"/>
      <c r="O147" s="342"/>
      <c r="P147" s="95"/>
    </row>
    <row r="148" spans="1:16" ht="18" customHeight="1" x14ac:dyDescent="0.35">
      <c r="A148" s="48" t="s">
        <v>82</v>
      </c>
      <c r="B148" s="53" t="s">
        <v>91</v>
      </c>
      <c r="C148" s="49">
        <f t="shared" si="70"/>
        <v>1211780000</v>
      </c>
      <c r="D148" s="49">
        <v>1211780000</v>
      </c>
      <c r="E148" s="49"/>
      <c r="F148" s="49"/>
      <c r="G148" s="49"/>
      <c r="H148" s="49"/>
      <c r="I148" s="49"/>
      <c r="J148" s="49"/>
      <c r="K148" s="49"/>
      <c r="L148" s="49">
        <f t="shared" si="73"/>
        <v>1211780000</v>
      </c>
      <c r="M148" s="49">
        <f t="shared" si="72"/>
        <v>1211780000</v>
      </c>
      <c r="N148" s="49"/>
      <c r="O148" s="342"/>
      <c r="P148" s="95"/>
    </row>
    <row r="149" spans="1:16" ht="18" customHeight="1" x14ac:dyDescent="0.35">
      <c r="A149" s="48" t="s">
        <v>82</v>
      </c>
      <c r="B149" s="53" t="s">
        <v>94</v>
      </c>
      <c r="C149" s="49">
        <f t="shared" si="70"/>
        <v>1683430000</v>
      </c>
      <c r="D149" s="49">
        <v>1683430000</v>
      </c>
      <c r="E149" s="49"/>
      <c r="F149" s="49"/>
      <c r="G149" s="49"/>
      <c r="H149" s="49"/>
      <c r="I149" s="49"/>
      <c r="J149" s="49"/>
      <c r="K149" s="49"/>
      <c r="L149" s="49">
        <f t="shared" si="73"/>
        <v>1683430000</v>
      </c>
      <c r="M149" s="49">
        <f t="shared" si="72"/>
        <v>1683430000</v>
      </c>
      <c r="N149" s="49"/>
      <c r="O149" s="343"/>
      <c r="P149" s="95"/>
    </row>
    <row r="150" spans="1:16" ht="43.5" customHeight="1" x14ac:dyDescent="0.35">
      <c r="A150" s="61">
        <v>3</v>
      </c>
      <c r="B150" s="67" t="s">
        <v>39</v>
      </c>
      <c r="C150" s="72">
        <f>C151</f>
        <v>1942000000</v>
      </c>
      <c r="D150" s="72">
        <f t="shared" ref="D150:N150" si="74">D151</f>
        <v>1942000000</v>
      </c>
      <c r="E150" s="72">
        <f t="shared" si="74"/>
        <v>0</v>
      </c>
      <c r="F150" s="72">
        <f t="shared" si="74"/>
        <v>200000000</v>
      </c>
      <c r="G150" s="72">
        <f t="shared" si="74"/>
        <v>200000000</v>
      </c>
      <c r="H150" s="72">
        <f t="shared" si="74"/>
        <v>0</v>
      </c>
      <c r="I150" s="72"/>
      <c r="J150" s="72"/>
      <c r="K150" s="72"/>
      <c r="L150" s="72">
        <f t="shared" si="74"/>
        <v>1742000000</v>
      </c>
      <c r="M150" s="72">
        <f t="shared" si="74"/>
        <v>1742000000</v>
      </c>
      <c r="N150" s="72">
        <f t="shared" si="74"/>
        <v>0</v>
      </c>
      <c r="O150" s="54"/>
      <c r="P150" s="53"/>
    </row>
    <row r="151" spans="1:16" ht="51" customHeight="1" x14ac:dyDescent="0.35">
      <c r="A151" s="46" t="s">
        <v>176</v>
      </c>
      <c r="B151" s="51" t="s">
        <v>41</v>
      </c>
      <c r="C151" s="57">
        <f>SUM(C152:C157)</f>
        <v>1942000000</v>
      </c>
      <c r="D151" s="57">
        <f t="shared" ref="D151:N151" si="75">SUM(D152:D157)</f>
        <v>1942000000</v>
      </c>
      <c r="E151" s="57">
        <f t="shared" si="75"/>
        <v>0</v>
      </c>
      <c r="F151" s="57">
        <f t="shared" si="75"/>
        <v>200000000</v>
      </c>
      <c r="G151" s="57">
        <f t="shared" si="75"/>
        <v>200000000</v>
      </c>
      <c r="H151" s="57">
        <f t="shared" si="75"/>
        <v>0</v>
      </c>
      <c r="I151" s="57"/>
      <c r="J151" s="57"/>
      <c r="K151" s="57"/>
      <c r="L151" s="57">
        <f t="shared" si="75"/>
        <v>1742000000</v>
      </c>
      <c r="M151" s="57">
        <f t="shared" si="75"/>
        <v>1742000000</v>
      </c>
      <c r="N151" s="57">
        <f t="shared" si="75"/>
        <v>0</v>
      </c>
      <c r="O151" s="54"/>
      <c r="P151" s="53"/>
    </row>
    <row r="152" spans="1:16" ht="27" customHeight="1" x14ac:dyDescent="0.35">
      <c r="A152" s="46" t="s">
        <v>82</v>
      </c>
      <c r="B152" s="77" t="s">
        <v>96</v>
      </c>
      <c r="C152" s="73">
        <f>SUM(D152:E152)</f>
        <v>200000000</v>
      </c>
      <c r="D152" s="49">
        <v>200000000</v>
      </c>
      <c r="E152" s="49"/>
      <c r="F152" s="73">
        <f>G152+H152</f>
        <v>200000000</v>
      </c>
      <c r="G152" s="49">
        <v>200000000</v>
      </c>
      <c r="H152" s="49"/>
      <c r="I152" s="73"/>
      <c r="J152" s="73"/>
      <c r="K152" s="49"/>
      <c r="L152" s="49">
        <f>SUM(M152:N152)</f>
        <v>0</v>
      </c>
      <c r="M152" s="49">
        <f t="shared" ref="M152:M157" si="76">D152-G152</f>
        <v>0</v>
      </c>
      <c r="N152" s="49"/>
      <c r="O152" s="341" t="s">
        <v>116</v>
      </c>
      <c r="P152" s="53" t="s">
        <v>133</v>
      </c>
    </row>
    <row r="153" spans="1:16" ht="20.25" customHeight="1" x14ac:dyDescent="0.35">
      <c r="A153" s="46" t="s">
        <v>82</v>
      </c>
      <c r="B153" s="77" t="s">
        <v>163</v>
      </c>
      <c r="C153" s="73">
        <f t="shared" ref="C153:C157" si="77">SUM(D153:E153)</f>
        <v>192000000</v>
      </c>
      <c r="D153" s="49">
        <v>192000000</v>
      </c>
      <c r="E153" s="49"/>
      <c r="F153" s="73"/>
      <c r="G153" s="49"/>
      <c r="H153" s="49"/>
      <c r="I153" s="49"/>
      <c r="J153" s="49"/>
      <c r="K153" s="49"/>
      <c r="L153" s="49">
        <f t="shared" ref="L153:L157" si="78">SUM(M153:N153)</f>
        <v>192000000</v>
      </c>
      <c r="M153" s="49">
        <f t="shared" si="76"/>
        <v>192000000</v>
      </c>
      <c r="N153" s="49"/>
      <c r="O153" s="342"/>
      <c r="P153" s="53"/>
    </row>
    <row r="154" spans="1:16" ht="20.25" customHeight="1" x14ac:dyDescent="0.35">
      <c r="A154" s="46" t="s">
        <v>82</v>
      </c>
      <c r="B154" s="77" t="s">
        <v>164</v>
      </c>
      <c r="C154" s="73">
        <f t="shared" si="77"/>
        <v>200000000</v>
      </c>
      <c r="D154" s="49">
        <v>200000000</v>
      </c>
      <c r="E154" s="49"/>
      <c r="F154" s="73"/>
      <c r="G154" s="49"/>
      <c r="H154" s="49"/>
      <c r="I154" s="49"/>
      <c r="J154" s="49"/>
      <c r="K154" s="49"/>
      <c r="L154" s="49">
        <f t="shared" si="78"/>
        <v>200000000</v>
      </c>
      <c r="M154" s="49">
        <f t="shared" si="76"/>
        <v>200000000</v>
      </c>
      <c r="N154" s="49"/>
      <c r="O154" s="342"/>
      <c r="P154" s="53"/>
    </row>
    <row r="155" spans="1:16" ht="20.25" customHeight="1" x14ac:dyDescent="0.35">
      <c r="A155" s="46" t="s">
        <v>82</v>
      </c>
      <c r="B155" s="77" t="s">
        <v>139</v>
      </c>
      <c r="C155" s="73">
        <f t="shared" si="77"/>
        <v>200000000</v>
      </c>
      <c r="D155" s="49">
        <v>200000000</v>
      </c>
      <c r="E155" s="49"/>
      <c r="F155" s="73"/>
      <c r="G155" s="49"/>
      <c r="H155" s="49"/>
      <c r="I155" s="49"/>
      <c r="J155" s="49"/>
      <c r="K155" s="49"/>
      <c r="L155" s="49">
        <f t="shared" si="78"/>
        <v>200000000</v>
      </c>
      <c r="M155" s="49">
        <f t="shared" si="76"/>
        <v>200000000</v>
      </c>
      <c r="N155" s="49"/>
      <c r="O155" s="342"/>
      <c r="P155" s="53"/>
    </row>
    <row r="156" spans="1:16" ht="20.25" customHeight="1" x14ac:dyDescent="0.35">
      <c r="A156" s="46" t="s">
        <v>82</v>
      </c>
      <c r="B156" s="77" t="s">
        <v>165</v>
      </c>
      <c r="C156" s="73">
        <f t="shared" si="77"/>
        <v>200000000</v>
      </c>
      <c r="D156" s="49">
        <v>200000000</v>
      </c>
      <c r="E156" s="49"/>
      <c r="F156" s="73"/>
      <c r="G156" s="49"/>
      <c r="H156" s="49"/>
      <c r="I156" s="49"/>
      <c r="J156" s="49"/>
      <c r="K156" s="49"/>
      <c r="L156" s="49">
        <f t="shared" si="78"/>
        <v>200000000</v>
      </c>
      <c r="M156" s="49">
        <f t="shared" si="76"/>
        <v>200000000</v>
      </c>
      <c r="N156" s="49"/>
      <c r="O156" s="342"/>
      <c r="P156" s="53"/>
    </row>
    <row r="157" spans="1:16" ht="20.25" customHeight="1" x14ac:dyDescent="0.35">
      <c r="A157" s="46" t="s">
        <v>82</v>
      </c>
      <c r="B157" s="77" t="s">
        <v>166</v>
      </c>
      <c r="C157" s="73">
        <f t="shared" si="77"/>
        <v>950000000</v>
      </c>
      <c r="D157" s="49">
        <v>950000000</v>
      </c>
      <c r="E157" s="49"/>
      <c r="F157" s="73"/>
      <c r="G157" s="49"/>
      <c r="H157" s="49"/>
      <c r="I157" s="49"/>
      <c r="J157" s="49"/>
      <c r="K157" s="49"/>
      <c r="L157" s="49">
        <f t="shared" si="78"/>
        <v>950000000</v>
      </c>
      <c r="M157" s="49">
        <f t="shared" si="76"/>
        <v>950000000</v>
      </c>
      <c r="N157" s="49"/>
      <c r="O157" s="343"/>
      <c r="P157" s="53"/>
    </row>
    <row r="158" spans="1:16" ht="48.75" customHeight="1" x14ac:dyDescent="0.35">
      <c r="A158" s="61">
        <v>4</v>
      </c>
      <c r="B158" s="74" t="s">
        <v>30</v>
      </c>
      <c r="C158" s="75">
        <f>SUM(C159:C169)</f>
        <v>3142000000</v>
      </c>
      <c r="D158" s="75">
        <f t="shared" ref="D158:N158" si="79">SUM(D159:D169)</f>
        <v>2992000000</v>
      </c>
      <c r="E158" s="75">
        <f t="shared" si="79"/>
        <v>150000000</v>
      </c>
      <c r="F158" s="75">
        <f t="shared" si="79"/>
        <v>824920000</v>
      </c>
      <c r="G158" s="75">
        <f t="shared" si="79"/>
        <v>710020000</v>
      </c>
      <c r="H158" s="75">
        <f t="shared" si="79"/>
        <v>114900000</v>
      </c>
      <c r="I158" s="75"/>
      <c r="J158" s="75"/>
      <c r="K158" s="75"/>
      <c r="L158" s="75">
        <f t="shared" si="79"/>
        <v>2317080000</v>
      </c>
      <c r="M158" s="75">
        <f t="shared" si="79"/>
        <v>2281980000</v>
      </c>
      <c r="N158" s="75">
        <f t="shared" si="79"/>
        <v>35100000</v>
      </c>
      <c r="O158" s="54"/>
      <c r="P158" s="53"/>
    </row>
    <row r="159" spans="1:16" ht="18" customHeight="1" x14ac:dyDescent="0.35">
      <c r="A159" s="48" t="s">
        <v>82</v>
      </c>
      <c r="B159" s="76" t="s">
        <v>95</v>
      </c>
      <c r="C159" s="81">
        <f>SUM(D159:E159)</f>
        <v>946300000</v>
      </c>
      <c r="D159" s="81">
        <v>901000000</v>
      </c>
      <c r="E159" s="81">
        <v>45300000</v>
      </c>
      <c r="F159" s="81">
        <f t="shared" ref="F159:F166" si="80">SUM(G159:H159)</f>
        <v>400000000</v>
      </c>
      <c r="G159" s="81">
        <v>354700000</v>
      </c>
      <c r="H159" s="81">
        <f>E159</f>
        <v>45300000</v>
      </c>
      <c r="I159" s="73"/>
      <c r="J159" s="73"/>
      <c r="K159" s="73"/>
      <c r="L159" s="81">
        <f>SUM(M159:N159)</f>
        <v>546300000</v>
      </c>
      <c r="M159" s="81">
        <f t="shared" ref="M159:M169" si="81">D159-G159</f>
        <v>546300000</v>
      </c>
      <c r="N159" s="81">
        <f t="shared" ref="N159:N169" si="82">E159-H159</f>
        <v>0</v>
      </c>
      <c r="O159" s="341" t="s">
        <v>119</v>
      </c>
      <c r="P159" s="341" t="s">
        <v>129</v>
      </c>
    </row>
    <row r="160" spans="1:16" ht="18" customHeight="1" x14ac:dyDescent="0.35">
      <c r="A160" s="48" t="s">
        <v>82</v>
      </c>
      <c r="B160" s="76" t="s">
        <v>86</v>
      </c>
      <c r="C160" s="81">
        <f>SUM(D160:E160)</f>
        <v>184700000</v>
      </c>
      <c r="D160" s="81">
        <v>176000000</v>
      </c>
      <c r="E160" s="81">
        <v>8700000</v>
      </c>
      <c r="F160" s="81">
        <f t="shared" si="80"/>
        <v>99500000</v>
      </c>
      <c r="G160" s="81">
        <v>90800000</v>
      </c>
      <c r="H160" s="81">
        <f>E160</f>
        <v>8700000</v>
      </c>
      <c r="I160" s="73"/>
      <c r="J160" s="73"/>
      <c r="K160" s="73"/>
      <c r="L160" s="81">
        <f t="shared" ref="L160:L169" si="83">SUM(M160:N160)</f>
        <v>85200000</v>
      </c>
      <c r="M160" s="81">
        <f t="shared" si="81"/>
        <v>85200000</v>
      </c>
      <c r="N160" s="81">
        <f t="shared" si="82"/>
        <v>0</v>
      </c>
      <c r="O160" s="342"/>
      <c r="P160" s="342"/>
    </row>
    <row r="161" spans="1:16" ht="18" customHeight="1" x14ac:dyDescent="0.35">
      <c r="A161" s="48" t="s">
        <v>82</v>
      </c>
      <c r="B161" s="53" t="s">
        <v>88</v>
      </c>
      <c r="C161" s="81">
        <f>SUM(D161:E161)</f>
        <v>210000000</v>
      </c>
      <c r="D161" s="81">
        <v>200000000</v>
      </c>
      <c r="E161" s="81">
        <v>10000000</v>
      </c>
      <c r="F161" s="81">
        <f t="shared" si="80"/>
        <v>61000000</v>
      </c>
      <c r="G161" s="81">
        <v>51000000</v>
      </c>
      <c r="H161" s="81">
        <v>10000000</v>
      </c>
      <c r="I161" s="73"/>
      <c r="J161" s="73"/>
      <c r="K161" s="73"/>
      <c r="L161" s="81">
        <f t="shared" si="83"/>
        <v>149000000</v>
      </c>
      <c r="M161" s="81">
        <f t="shared" si="81"/>
        <v>149000000</v>
      </c>
      <c r="N161" s="81">
        <f t="shared" si="82"/>
        <v>0</v>
      </c>
      <c r="O161" s="342"/>
      <c r="P161" s="342"/>
    </row>
    <row r="162" spans="1:16" ht="18" customHeight="1" x14ac:dyDescent="0.35">
      <c r="A162" s="48" t="s">
        <v>82</v>
      </c>
      <c r="B162" s="53" t="s">
        <v>89</v>
      </c>
      <c r="C162" s="81">
        <f t="shared" ref="C162:C169" si="84">SUM(D162:E162)</f>
        <v>244700000</v>
      </c>
      <c r="D162" s="81">
        <v>233000000</v>
      </c>
      <c r="E162" s="81">
        <v>11700000</v>
      </c>
      <c r="F162" s="81">
        <f t="shared" si="80"/>
        <v>50720000</v>
      </c>
      <c r="G162" s="81">
        <v>39020000</v>
      </c>
      <c r="H162" s="81">
        <f>E162</f>
        <v>11700000</v>
      </c>
      <c r="I162" s="73"/>
      <c r="J162" s="73"/>
      <c r="K162" s="73"/>
      <c r="L162" s="81">
        <f t="shared" si="83"/>
        <v>193980000</v>
      </c>
      <c r="M162" s="81">
        <f t="shared" si="81"/>
        <v>193980000</v>
      </c>
      <c r="N162" s="81">
        <f t="shared" si="82"/>
        <v>0</v>
      </c>
      <c r="O162" s="342"/>
      <c r="P162" s="342"/>
    </row>
    <row r="163" spans="1:16" ht="18" customHeight="1" x14ac:dyDescent="0.35">
      <c r="A163" s="48" t="s">
        <v>82</v>
      </c>
      <c r="B163" s="53" t="s">
        <v>90</v>
      </c>
      <c r="C163" s="81">
        <f t="shared" si="84"/>
        <v>215300000</v>
      </c>
      <c r="D163" s="81">
        <v>205000000</v>
      </c>
      <c r="E163" s="81">
        <v>10300000</v>
      </c>
      <c r="F163" s="81">
        <f t="shared" si="80"/>
        <v>27400000</v>
      </c>
      <c r="G163" s="81">
        <v>17100000</v>
      </c>
      <c r="H163" s="81">
        <f>E163</f>
        <v>10300000</v>
      </c>
      <c r="I163" s="73"/>
      <c r="J163" s="73"/>
      <c r="K163" s="73"/>
      <c r="L163" s="81">
        <f>SUM(M163:N163)</f>
        <v>187900000</v>
      </c>
      <c r="M163" s="81">
        <f t="shared" si="81"/>
        <v>187900000</v>
      </c>
      <c r="N163" s="81">
        <f t="shared" si="82"/>
        <v>0</v>
      </c>
      <c r="O163" s="342"/>
      <c r="P163" s="342"/>
    </row>
    <row r="164" spans="1:16" ht="18" customHeight="1" x14ac:dyDescent="0.35">
      <c r="A164" s="48" t="s">
        <v>82</v>
      </c>
      <c r="B164" s="53" t="s">
        <v>91</v>
      </c>
      <c r="C164" s="81">
        <f t="shared" si="84"/>
        <v>155300000</v>
      </c>
      <c r="D164" s="81">
        <v>148000000</v>
      </c>
      <c r="E164" s="81">
        <v>7300000</v>
      </c>
      <c r="F164" s="81">
        <f t="shared" si="80"/>
        <v>75000000</v>
      </c>
      <c r="G164" s="81">
        <v>67700000</v>
      </c>
      <c r="H164" s="81">
        <f>E164</f>
        <v>7300000</v>
      </c>
      <c r="I164" s="73"/>
      <c r="J164" s="73"/>
      <c r="K164" s="73"/>
      <c r="L164" s="81">
        <f t="shared" si="83"/>
        <v>80300000</v>
      </c>
      <c r="M164" s="81">
        <f t="shared" si="81"/>
        <v>80300000</v>
      </c>
      <c r="N164" s="81">
        <f t="shared" si="82"/>
        <v>0</v>
      </c>
      <c r="O164" s="342"/>
      <c r="P164" s="342"/>
    </row>
    <row r="165" spans="1:16" ht="18" customHeight="1" x14ac:dyDescent="0.35">
      <c r="A165" s="48" t="s">
        <v>82</v>
      </c>
      <c r="B165" s="53" t="s">
        <v>92</v>
      </c>
      <c r="C165" s="81">
        <f t="shared" si="84"/>
        <v>215300000</v>
      </c>
      <c r="D165" s="81">
        <v>205000000</v>
      </c>
      <c r="E165" s="81">
        <v>10300000</v>
      </c>
      <c r="F165" s="81">
        <f t="shared" si="80"/>
        <v>25300000</v>
      </c>
      <c r="G165" s="81">
        <v>15000000</v>
      </c>
      <c r="H165" s="81">
        <f>E165</f>
        <v>10300000</v>
      </c>
      <c r="I165" s="73"/>
      <c r="J165" s="73"/>
      <c r="K165" s="73"/>
      <c r="L165" s="81">
        <f t="shared" si="83"/>
        <v>190000000</v>
      </c>
      <c r="M165" s="81">
        <f t="shared" si="81"/>
        <v>190000000</v>
      </c>
      <c r="N165" s="81">
        <f t="shared" si="82"/>
        <v>0</v>
      </c>
      <c r="O165" s="342"/>
      <c r="P165" s="342"/>
    </row>
    <row r="166" spans="1:16" ht="18" customHeight="1" x14ac:dyDescent="0.35">
      <c r="A166" s="48" t="s">
        <v>82</v>
      </c>
      <c r="B166" s="53" t="s">
        <v>93</v>
      </c>
      <c r="C166" s="81">
        <f t="shared" si="84"/>
        <v>236300000</v>
      </c>
      <c r="D166" s="73">
        <v>225000000</v>
      </c>
      <c r="E166" s="73">
        <v>11300000</v>
      </c>
      <c r="F166" s="73">
        <f t="shared" si="80"/>
        <v>86000000</v>
      </c>
      <c r="G166" s="73">
        <v>74700000</v>
      </c>
      <c r="H166" s="73">
        <f>E166</f>
        <v>11300000</v>
      </c>
      <c r="I166" s="73"/>
      <c r="J166" s="73"/>
      <c r="K166" s="73"/>
      <c r="L166" s="81">
        <f t="shared" si="83"/>
        <v>150300000</v>
      </c>
      <c r="M166" s="81">
        <f t="shared" si="81"/>
        <v>150300000</v>
      </c>
      <c r="N166" s="81">
        <f t="shared" si="82"/>
        <v>0</v>
      </c>
      <c r="O166" s="342"/>
      <c r="P166" s="343"/>
    </row>
    <row r="167" spans="1:16" ht="18" customHeight="1" x14ac:dyDescent="0.35">
      <c r="A167" s="48" t="s">
        <v>82</v>
      </c>
      <c r="B167" s="76" t="s">
        <v>108</v>
      </c>
      <c r="C167" s="81">
        <f t="shared" si="84"/>
        <v>224700000</v>
      </c>
      <c r="D167" s="73">
        <v>214000000</v>
      </c>
      <c r="E167" s="73">
        <v>10700000</v>
      </c>
      <c r="F167" s="73"/>
      <c r="G167" s="73"/>
      <c r="H167" s="73"/>
      <c r="I167" s="49"/>
      <c r="J167" s="49"/>
      <c r="K167" s="49"/>
      <c r="L167" s="81">
        <f t="shared" si="83"/>
        <v>224700000</v>
      </c>
      <c r="M167" s="81">
        <f t="shared" si="81"/>
        <v>214000000</v>
      </c>
      <c r="N167" s="81">
        <f t="shared" si="82"/>
        <v>10700000</v>
      </c>
      <c r="O167" s="342"/>
      <c r="P167" s="94"/>
    </row>
    <row r="168" spans="1:16" ht="18" customHeight="1" x14ac:dyDescent="0.35">
      <c r="A168" s="48" t="s">
        <v>82</v>
      </c>
      <c r="B168" s="53" t="s">
        <v>87</v>
      </c>
      <c r="C168" s="81">
        <f t="shared" si="84"/>
        <v>264700000</v>
      </c>
      <c r="D168" s="73">
        <v>252000000</v>
      </c>
      <c r="E168" s="73">
        <v>12700000</v>
      </c>
      <c r="F168" s="73"/>
      <c r="G168" s="73"/>
      <c r="H168" s="73"/>
      <c r="I168" s="49"/>
      <c r="J168" s="49"/>
      <c r="K168" s="49"/>
      <c r="L168" s="81">
        <f t="shared" si="83"/>
        <v>264700000</v>
      </c>
      <c r="M168" s="81">
        <f t="shared" si="81"/>
        <v>252000000</v>
      </c>
      <c r="N168" s="81">
        <f t="shared" si="82"/>
        <v>12700000</v>
      </c>
      <c r="O168" s="342"/>
      <c r="P168" s="94"/>
    </row>
    <row r="169" spans="1:16" ht="18" customHeight="1" x14ac:dyDescent="0.35">
      <c r="A169" s="48" t="s">
        <v>82</v>
      </c>
      <c r="B169" s="53" t="s">
        <v>94</v>
      </c>
      <c r="C169" s="81">
        <f t="shared" si="84"/>
        <v>244700000</v>
      </c>
      <c r="D169" s="73">
        <v>233000000</v>
      </c>
      <c r="E169" s="73">
        <v>11700000</v>
      </c>
      <c r="F169" s="73"/>
      <c r="G169" s="73"/>
      <c r="H169" s="73"/>
      <c r="I169" s="49"/>
      <c r="J169" s="49"/>
      <c r="K169" s="49"/>
      <c r="L169" s="81">
        <f t="shared" si="83"/>
        <v>244700000</v>
      </c>
      <c r="M169" s="81">
        <f t="shared" si="81"/>
        <v>233000000</v>
      </c>
      <c r="N169" s="81">
        <f t="shared" si="82"/>
        <v>11700000</v>
      </c>
      <c r="O169" s="343"/>
      <c r="P169" s="94"/>
    </row>
    <row r="170" spans="1:16" ht="79.5" customHeight="1" x14ac:dyDescent="0.35">
      <c r="A170" s="61">
        <v>5</v>
      </c>
      <c r="B170" s="74" t="s">
        <v>43</v>
      </c>
      <c r="C170" s="75">
        <f t="shared" ref="C170:N170" si="85">C171+C174</f>
        <v>285000000</v>
      </c>
      <c r="D170" s="75">
        <f t="shared" si="85"/>
        <v>274000000</v>
      </c>
      <c r="E170" s="75">
        <f t="shared" si="85"/>
        <v>11000000</v>
      </c>
      <c r="F170" s="75">
        <f t="shared" si="85"/>
        <v>170000000</v>
      </c>
      <c r="G170" s="75">
        <f t="shared" si="85"/>
        <v>165000000</v>
      </c>
      <c r="H170" s="75">
        <f t="shared" si="85"/>
        <v>5000000</v>
      </c>
      <c r="I170" s="75"/>
      <c r="J170" s="75"/>
      <c r="K170" s="75"/>
      <c r="L170" s="75">
        <f t="shared" si="85"/>
        <v>115000000</v>
      </c>
      <c r="M170" s="75">
        <f t="shared" si="85"/>
        <v>109000000</v>
      </c>
      <c r="N170" s="75">
        <f t="shared" si="85"/>
        <v>6000000</v>
      </c>
      <c r="O170" s="54"/>
      <c r="P170" s="53"/>
    </row>
    <row r="171" spans="1:16" s="45" customFormat="1" ht="119.25" customHeight="1" x14ac:dyDescent="0.35">
      <c r="A171" s="46" t="s">
        <v>177</v>
      </c>
      <c r="B171" s="56" t="s">
        <v>167</v>
      </c>
      <c r="C171" s="82">
        <f>C172+C173</f>
        <v>215000000</v>
      </c>
      <c r="D171" s="82">
        <f t="shared" ref="D171:N171" si="86">D172+D173</f>
        <v>204000000</v>
      </c>
      <c r="E171" s="82">
        <f t="shared" si="86"/>
        <v>11000000</v>
      </c>
      <c r="F171" s="82">
        <f t="shared" si="86"/>
        <v>100000000</v>
      </c>
      <c r="G171" s="82">
        <f t="shared" si="86"/>
        <v>95000000</v>
      </c>
      <c r="H171" s="82">
        <f t="shared" si="86"/>
        <v>5000000</v>
      </c>
      <c r="I171" s="82"/>
      <c r="J171" s="82"/>
      <c r="K171" s="82"/>
      <c r="L171" s="82">
        <f t="shared" si="86"/>
        <v>115000000</v>
      </c>
      <c r="M171" s="82">
        <f t="shared" si="86"/>
        <v>109000000</v>
      </c>
      <c r="N171" s="82">
        <f t="shared" si="86"/>
        <v>6000000</v>
      </c>
      <c r="O171" s="55"/>
      <c r="P171" s="52"/>
    </row>
    <row r="172" spans="1:16" ht="27.75" customHeight="1" x14ac:dyDescent="0.35">
      <c r="A172" s="48" t="s">
        <v>82</v>
      </c>
      <c r="B172" s="76" t="s">
        <v>113</v>
      </c>
      <c r="C172" s="81">
        <f>SUM(D172:E172)</f>
        <v>100000000</v>
      </c>
      <c r="D172" s="81">
        <v>95000000</v>
      </c>
      <c r="E172" s="81">
        <v>5000000</v>
      </c>
      <c r="F172" s="81">
        <f>SUM(G172:H172)</f>
        <v>100000000</v>
      </c>
      <c r="G172" s="81">
        <f>D172</f>
        <v>95000000</v>
      </c>
      <c r="H172" s="81">
        <f>E172</f>
        <v>5000000</v>
      </c>
      <c r="I172" s="73"/>
      <c r="J172" s="73"/>
      <c r="K172" s="73"/>
      <c r="L172" s="81">
        <f t="shared" ref="L172:L173" si="87">SUM(M172:N172)</f>
        <v>0</v>
      </c>
      <c r="M172" s="81">
        <f>D172-G172</f>
        <v>0</v>
      </c>
      <c r="N172" s="81">
        <f>E172-H172</f>
        <v>0</v>
      </c>
      <c r="O172" s="341" t="s">
        <v>120</v>
      </c>
      <c r="P172" s="53" t="s">
        <v>134</v>
      </c>
    </row>
    <row r="173" spans="1:16" ht="24" customHeight="1" x14ac:dyDescent="0.35">
      <c r="A173" s="48" t="s">
        <v>82</v>
      </c>
      <c r="B173" s="76" t="s">
        <v>163</v>
      </c>
      <c r="C173" s="81">
        <f>SUM(D173:E173)</f>
        <v>115000000</v>
      </c>
      <c r="D173" s="81">
        <v>109000000</v>
      </c>
      <c r="E173" s="81">
        <v>6000000</v>
      </c>
      <c r="F173" s="81"/>
      <c r="G173" s="81"/>
      <c r="H173" s="81"/>
      <c r="I173" s="81"/>
      <c r="J173" s="81"/>
      <c r="K173" s="81"/>
      <c r="L173" s="81">
        <f t="shared" si="87"/>
        <v>115000000</v>
      </c>
      <c r="M173" s="81">
        <f>D173-G173</f>
        <v>109000000</v>
      </c>
      <c r="N173" s="81">
        <f>E173-H173</f>
        <v>6000000</v>
      </c>
      <c r="O173" s="343"/>
      <c r="P173" s="53"/>
    </row>
    <row r="174" spans="1:16" s="45" customFormat="1" ht="69.75" customHeight="1" x14ac:dyDescent="0.35">
      <c r="A174" s="46" t="s">
        <v>186</v>
      </c>
      <c r="B174" s="56" t="s">
        <v>45</v>
      </c>
      <c r="C174" s="47">
        <f>C175</f>
        <v>70000000</v>
      </c>
      <c r="D174" s="47">
        <f t="shared" ref="D174:N174" si="88">D175</f>
        <v>70000000</v>
      </c>
      <c r="E174" s="47">
        <f t="shared" si="88"/>
        <v>0</v>
      </c>
      <c r="F174" s="47">
        <f t="shared" si="88"/>
        <v>70000000</v>
      </c>
      <c r="G174" s="47">
        <f t="shared" si="88"/>
        <v>70000000</v>
      </c>
      <c r="H174" s="47">
        <f t="shared" si="88"/>
        <v>0</v>
      </c>
      <c r="I174" s="47"/>
      <c r="J174" s="47"/>
      <c r="K174" s="47"/>
      <c r="L174" s="47">
        <f t="shared" si="88"/>
        <v>0</v>
      </c>
      <c r="M174" s="47">
        <f t="shared" si="88"/>
        <v>0</v>
      </c>
      <c r="N174" s="47">
        <f t="shared" si="88"/>
        <v>0</v>
      </c>
      <c r="O174" s="55"/>
      <c r="P174" s="52"/>
    </row>
    <row r="175" spans="1:16" ht="27.75" customHeight="1" x14ac:dyDescent="0.35">
      <c r="A175" s="48" t="s">
        <v>82</v>
      </c>
      <c r="B175" s="77" t="s">
        <v>96</v>
      </c>
      <c r="C175" s="73">
        <f>SUM(D175)</f>
        <v>70000000</v>
      </c>
      <c r="D175" s="73">
        <f>G175</f>
        <v>70000000</v>
      </c>
      <c r="E175" s="73"/>
      <c r="F175" s="73">
        <f>SUM(G175)</f>
        <v>70000000</v>
      </c>
      <c r="G175" s="73">
        <v>70000000</v>
      </c>
      <c r="H175" s="73"/>
      <c r="I175" s="73"/>
      <c r="J175" s="73"/>
      <c r="K175" s="73"/>
      <c r="L175" s="73">
        <f>M175+N175</f>
        <v>0</v>
      </c>
      <c r="M175" s="73">
        <f>D175-G175</f>
        <v>0</v>
      </c>
      <c r="N175" s="73"/>
      <c r="O175" s="54" t="s">
        <v>120</v>
      </c>
      <c r="P175" s="53" t="s">
        <v>71</v>
      </c>
    </row>
    <row r="176" spans="1:16" s="58" customFormat="1" ht="23.25" hidden="1" customHeight="1" x14ac:dyDescent="0.35">
      <c r="A176" s="84" t="s">
        <v>22</v>
      </c>
      <c r="B176" s="85" t="s">
        <v>138</v>
      </c>
      <c r="C176" s="85"/>
      <c r="D176" s="85"/>
      <c r="E176" s="85"/>
      <c r="F176" s="84"/>
      <c r="G176" s="84"/>
      <c r="H176" s="84"/>
      <c r="I176" s="93"/>
      <c r="J176" s="93"/>
      <c r="K176" s="93"/>
      <c r="L176" s="93" t="e">
        <f t="shared" ref="L176:N176" si="89">L177+L180</f>
        <v>#REF!</v>
      </c>
      <c r="M176" s="93" t="e">
        <f t="shared" si="89"/>
        <v>#REF!</v>
      </c>
      <c r="N176" s="93" t="e">
        <f t="shared" si="89"/>
        <v>#REF!</v>
      </c>
      <c r="O176" s="86"/>
      <c r="P176" s="85"/>
    </row>
    <row r="177" spans="1:16" ht="28.5" hidden="1" customHeight="1" x14ac:dyDescent="0.35">
      <c r="A177" s="83" t="s">
        <v>34</v>
      </c>
      <c r="B177" s="69" t="s">
        <v>8</v>
      </c>
      <c r="C177" s="69"/>
      <c r="D177" s="69"/>
      <c r="E177" s="69"/>
      <c r="F177" s="69"/>
      <c r="G177" s="69"/>
      <c r="H177" s="69"/>
      <c r="I177" s="92"/>
      <c r="J177" s="92"/>
      <c r="K177" s="92"/>
      <c r="L177" s="92" t="e">
        <f t="shared" ref="L177:N178" si="90">L178</f>
        <v>#REF!</v>
      </c>
      <c r="M177" s="92" t="e">
        <f t="shared" si="90"/>
        <v>#REF!</v>
      </c>
      <c r="N177" s="92" t="e">
        <f t="shared" si="90"/>
        <v>#REF!</v>
      </c>
      <c r="O177" s="69"/>
      <c r="P177" s="69"/>
    </row>
    <row r="178" spans="1:16" ht="75.75" hidden="1" customHeight="1" x14ac:dyDescent="0.35">
      <c r="A178" s="63">
        <v>1</v>
      </c>
      <c r="B178" s="74" t="s">
        <v>106</v>
      </c>
      <c r="C178" s="87"/>
      <c r="D178" s="87"/>
      <c r="E178" s="87"/>
      <c r="F178" s="63"/>
      <c r="G178" s="63"/>
      <c r="H178" s="63"/>
      <c r="I178" s="72"/>
      <c r="J178" s="72"/>
      <c r="K178" s="72"/>
      <c r="L178" s="72" t="e">
        <f t="shared" si="90"/>
        <v>#REF!</v>
      </c>
      <c r="M178" s="72" t="e">
        <f t="shared" si="90"/>
        <v>#REF!</v>
      </c>
      <c r="N178" s="72" t="e">
        <f t="shared" si="90"/>
        <v>#REF!</v>
      </c>
      <c r="O178" s="88"/>
      <c r="P178" s="87"/>
    </row>
    <row r="179" spans="1:16" ht="60" hidden="1" customHeight="1" x14ac:dyDescent="0.35">
      <c r="A179" s="63"/>
      <c r="B179" s="76" t="s">
        <v>107</v>
      </c>
      <c r="C179" s="87"/>
      <c r="D179" s="87"/>
      <c r="E179" s="87"/>
      <c r="F179" s="63"/>
      <c r="G179" s="63"/>
      <c r="H179" s="63"/>
      <c r="I179" s="49"/>
      <c r="J179" s="49"/>
      <c r="K179" s="49"/>
      <c r="L179" s="49" t="e">
        <f>C179-F179+#REF!</f>
        <v>#REF!</v>
      </c>
      <c r="M179" s="49" t="e">
        <f>D179-G179+#REF!</f>
        <v>#REF!</v>
      </c>
      <c r="N179" s="49" t="e">
        <f>E179-H179+#REF!</f>
        <v>#REF!</v>
      </c>
      <c r="O179" s="88"/>
      <c r="P179" s="53" t="s">
        <v>122</v>
      </c>
    </row>
    <row r="180" spans="1:16" ht="24" hidden="1" customHeight="1" x14ac:dyDescent="0.35">
      <c r="A180" s="83" t="s">
        <v>72</v>
      </c>
      <c r="B180" s="69" t="s">
        <v>23</v>
      </c>
      <c r="C180" s="69"/>
      <c r="D180" s="69"/>
      <c r="E180" s="69"/>
      <c r="F180" s="69"/>
      <c r="G180" s="69"/>
      <c r="H180" s="69"/>
      <c r="I180" s="92"/>
      <c r="J180" s="92"/>
      <c r="K180" s="92"/>
      <c r="L180" s="92" t="e">
        <f t="shared" ref="L180:N181" si="91">L181</f>
        <v>#REF!</v>
      </c>
      <c r="M180" s="92" t="e">
        <f t="shared" si="91"/>
        <v>#REF!</v>
      </c>
      <c r="N180" s="92" t="e">
        <f t="shared" si="91"/>
        <v>#REF!</v>
      </c>
      <c r="O180" s="69"/>
      <c r="P180" s="69"/>
    </row>
    <row r="181" spans="1:16" ht="81.75" hidden="1" customHeight="1" x14ac:dyDescent="0.35">
      <c r="A181" s="63">
        <v>1</v>
      </c>
      <c r="B181" s="74" t="s">
        <v>106</v>
      </c>
      <c r="C181" s="87"/>
      <c r="D181" s="87"/>
      <c r="E181" s="87"/>
      <c r="F181" s="63"/>
      <c r="G181" s="63"/>
      <c r="H181" s="63"/>
      <c r="I181" s="72"/>
      <c r="J181" s="72"/>
      <c r="K181" s="72"/>
      <c r="L181" s="72" t="e">
        <f t="shared" si="91"/>
        <v>#REF!</v>
      </c>
      <c r="M181" s="72" t="e">
        <f t="shared" si="91"/>
        <v>#REF!</v>
      </c>
      <c r="N181" s="72" t="e">
        <f t="shared" si="91"/>
        <v>#REF!</v>
      </c>
      <c r="O181" s="88"/>
      <c r="P181" s="87"/>
    </row>
    <row r="182" spans="1:16" ht="63" hidden="1" customHeight="1" x14ac:dyDescent="0.35">
      <c r="A182" s="63"/>
      <c r="B182" s="76" t="s">
        <v>107</v>
      </c>
      <c r="C182" s="87"/>
      <c r="D182" s="87"/>
      <c r="E182" s="87"/>
      <c r="F182" s="63"/>
      <c r="G182" s="63"/>
      <c r="H182" s="63"/>
      <c r="I182" s="49"/>
      <c r="J182" s="49"/>
      <c r="K182" s="49"/>
      <c r="L182" s="49" t="e">
        <f>C182-F182+#REF!</f>
        <v>#REF!</v>
      </c>
      <c r="M182" s="49" t="e">
        <f>D182-G182+#REF!</f>
        <v>#REF!</v>
      </c>
      <c r="N182" s="49" t="e">
        <f>E182-H182+#REF!</f>
        <v>#REF!</v>
      </c>
      <c r="O182" s="88"/>
      <c r="P182" s="53" t="s">
        <v>122</v>
      </c>
    </row>
    <row r="183" spans="1:16" s="58" customFormat="1" ht="80.25" customHeight="1" x14ac:dyDescent="0.35">
      <c r="A183" s="61">
        <v>6</v>
      </c>
      <c r="B183" s="74" t="s">
        <v>106</v>
      </c>
      <c r="C183" s="72">
        <f>C184</f>
        <v>974539000</v>
      </c>
      <c r="D183" s="72">
        <f t="shared" ref="D183:E183" si="92">D184</f>
        <v>0</v>
      </c>
      <c r="E183" s="72">
        <f t="shared" si="92"/>
        <v>974539000</v>
      </c>
      <c r="F183" s="72">
        <f>F184</f>
        <v>974539000</v>
      </c>
      <c r="G183" s="72">
        <f t="shared" ref="G183" si="93">G184</f>
        <v>0</v>
      </c>
      <c r="H183" s="72">
        <f t="shared" ref="H183" si="94">H184</f>
        <v>974539000</v>
      </c>
      <c r="I183" s="72">
        <f>I184</f>
        <v>6261059000</v>
      </c>
      <c r="J183" s="72">
        <f t="shared" ref="J183" si="95">J184</f>
        <v>5145220000</v>
      </c>
      <c r="K183" s="72">
        <f t="shared" ref="K183" si="96">K184</f>
        <v>1115839000</v>
      </c>
      <c r="L183" s="72">
        <f t="shared" ref="L183:N183" si="97">L184</f>
        <v>6261059000</v>
      </c>
      <c r="M183" s="72">
        <f t="shared" si="97"/>
        <v>5145220000</v>
      </c>
      <c r="N183" s="72">
        <f t="shared" si="97"/>
        <v>1115839000</v>
      </c>
      <c r="O183" s="66"/>
      <c r="P183" s="67"/>
    </row>
    <row r="184" spans="1:16" ht="60.75" customHeight="1" x14ac:dyDescent="0.35">
      <c r="A184" s="48" t="s">
        <v>37</v>
      </c>
      <c r="B184" s="76" t="s">
        <v>107</v>
      </c>
      <c r="C184" s="49">
        <v>974539000</v>
      </c>
      <c r="D184" s="49"/>
      <c r="E184" s="49">
        <v>974539000</v>
      </c>
      <c r="F184" s="49">
        <v>974539000</v>
      </c>
      <c r="G184" s="49"/>
      <c r="H184" s="49">
        <v>974539000</v>
      </c>
      <c r="I184" s="49">
        <f>J184+K184</f>
        <v>6261059000</v>
      </c>
      <c r="J184" s="49">
        <f>G117</f>
        <v>5145220000</v>
      </c>
      <c r="K184" s="49">
        <f>H117</f>
        <v>1115839000</v>
      </c>
      <c r="L184" s="49">
        <f>I184</f>
        <v>6261059000</v>
      </c>
      <c r="M184" s="49">
        <f t="shared" ref="M184" si="98">J184</f>
        <v>5145220000</v>
      </c>
      <c r="N184" s="49">
        <f t="shared" ref="N184" si="99">K184</f>
        <v>1115839000</v>
      </c>
      <c r="O184" s="54" t="s">
        <v>115</v>
      </c>
      <c r="P184" s="53" t="s">
        <v>122</v>
      </c>
    </row>
  </sheetData>
  <mergeCells count="39">
    <mergeCell ref="A2:P2"/>
    <mergeCell ref="A3:P3"/>
    <mergeCell ref="A5:A7"/>
    <mergeCell ref="B5:B7"/>
    <mergeCell ref="C5:E5"/>
    <mergeCell ref="F5:K5"/>
    <mergeCell ref="L5:N5"/>
    <mergeCell ref="O5:O7"/>
    <mergeCell ref="P5:P7"/>
    <mergeCell ref="C6:C7"/>
    <mergeCell ref="O71:O76"/>
    <mergeCell ref="P71:P76"/>
    <mergeCell ref="D6:E6"/>
    <mergeCell ref="F6:H6"/>
    <mergeCell ref="I6:K6"/>
    <mergeCell ref="L6:L7"/>
    <mergeCell ref="M6:N6"/>
    <mergeCell ref="O17:O18"/>
    <mergeCell ref="P17:P18"/>
    <mergeCell ref="O34:O43"/>
    <mergeCell ref="O56:O63"/>
    <mergeCell ref="P56:P63"/>
    <mergeCell ref="O79:O85"/>
    <mergeCell ref="P79:P85"/>
    <mergeCell ref="O88:O89"/>
    <mergeCell ref="P88:P89"/>
    <mergeCell ref="P93:P99"/>
    <mergeCell ref="O94:O99"/>
    <mergeCell ref="O152:O157"/>
    <mergeCell ref="O159:O169"/>
    <mergeCell ref="P159:P166"/>
    <mergeCell ref="O172:O173"/>
    <mergeCell ref="O105:O106"/>
    <mergeCell ref="O110:O111"/>
    <mergeCell ref="O120:O125"/>
    <mergeCell ref="P120:P125"/>
    <mergeCell ref="O128:O137"/>
    <mergeCell ref="O140:O149"/>
    <mergeCell ref="P140:P144"/>
  </mergeCells>
  <pageMargins left="0.32" right="0.25" top="0.42" bottom="0.32" header="0.3" footer="0.3"/>
  <pageSetup paperSize="9" scale="73"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33"/>
  <sheetViews>
    <sheetView view="pageBreakPreview" zoomScaleSheetLayoutView="100" workbookViewId="0">
      <selection activeCell="F31" sqref="F31"/>
    </sheetView>
  </sheetViews>
  <sheetFormatPr defaultColWidth="9" defaultRowHeight="14" x14ac:dyDescent="0.35"/>
  <cols>
    <col min="1" max="1" width="5" style="136" customWidth="1"/>
    <col min="2" max="2" width="38.83203125" style="137" customWidth="1"/>
    <col min="3" max="4" width="13.75" style="137" customWidth="1"/>
    <col min="5" max="5" width="14.08203125" style="137" customWidth="1"/>
    <col min="6" max="6" width="47.08203125" style="137" customWidth="1"/>
    <col min="7" max="7" width="13.75" style="137" customWidth="1"/>
    <col min="8" max="8" width="13" style="137" customWidth="1"/>
    <col min="9" max="9" width="12.75" style="137" customWidth="1"/>
    <col min="10" max="10" width="11.33203125" style="137" bestFit="1" customWidth="1"/>
    <col min="11" max="11" width="5.75" style="137" bestFit="1" customWidth="1"/>
    <col min="12" max="12" width="11.83203125" style="137" customWidth="1"/>
    <col min="13" max="13" width="12.33203125" style="137" customWidth="1"/>
    <col min="14" max="14" width="5.75" style="137" bestFit="1" customWidth="1"/>
    <col min="15" max="15" width="8.58203125" style="137" customWidth="1"/>
    <col min="16" max="16" width="14.5" style="137" customWidth="1"/>
    <col min="17" max="16384" width="9" style="137"/>
  </cols>
  <sheetData>
    <row r="1" spans="1:9" s="148" customFormat="1" ht="18" customHeight="1" x14ac:dyDescent="0.35">
      <c r="A1" s="147"/>
      <c r="F1" s="104" t="s">
        <v>193</v>
      </c>
    </row>
    <row r="2" spans="1:9" s="148" customFormat="1" ht="40.5" customHeight="1" x14ac:dyDescent="0.35">
      <c r="A2" s="315" t="s">
        <v>194</v>
      </c>
      <c r="B2" s="315"/>
      <c r="C2" s="315"/>
      <c r="D2" s="315"/>
      <c r="E2" s="315"/>
      <c r="F2" s="315"/>
    </row>
    <row r="3" spans="1:9" s="148" customFormat="1" ht="22.5" customHeight="1" x14ac:dyDescent="0.35">
      <c r="A3" s="364" t="e">
        <f>#REF!</f>
        <v>#REF!</v>
      </c>
      <c r="B3" s="364"/>
      <c r="C3" s="364"/>
      <c r="D3" s="364"/>
      <c r="E3" s="364"/>
      <c r="F3" s="364"/>
    </row>
    <row r="4" spans="1:9" s="148" customFormat="1" ht="21.75" customHeight="1" x14ac:dyDescent="0.35">
      <c r="A4" s="147"/>
      <c r="F4" s="149" t="s">
        <v>24</v>
      </c>
    </row>
    <row r="5" spans="1:9" s="119" customFormat="1" ht="42" customHeight="1" x14ac:dyDescent="0.35">
      <c r="A5" s="358" t="s">
        <v>0</v>
      </c>
      <c r="B5" s="358" t="s">
        <v>235</v>
      </c>
      <c r="C5" s="365" t="s">
        <v>233</v>
      </c>
      <c r="D5" s="366"/>
      <c r="E5" s="366"/>
      <c r="F5" s="358" t="s">
        <v>189</v>
      </c>
    </row>
    <row r="6" spans="1:9" s="119" customFormat="1" ht="21.75" customHeight="1" x14ac:dyDescent="0.35">
      <c r="A6" s="359"/>
      <c r="B6" s="359"/>
      <c r="C6" s="367" t="s">
        <v>9</v>
      </c>
      <c r="D6" s="367" t="s">
        <v>10</v>
      </c>
      <c r="E6" s="367"/>
      <c r="F6" s="359"/>
    </row>
    <row r="7" spans="1:9" s="119" customFormat="1" ht="55.5" customHeight="1" x14ac:dyDescent="0.35">
      <c r="A7" s="360"/>
      <c r="B7" s="360"/>
      <c r="C7" s="367"/>
      <c r="D7" s="122" t="s">
        <v>231</v>
      </c>
      <c r="E7" s="122" t="s">
        <v>232</v>
      </c>
      <c r="F7" s="360"/>
    </row>
    <row r="8" spans="1:9" s="141" customFormat="1" ht="21.75" customHeight="1" x14ac:dyDescent="0.35">
      <c r="A8" s="140" t="s">
        <v>7</v>
      </c>
      <c r="B8" s="140" t="s">
        <v>22</v>
      </c>
      <c r="C8" s="140">
        <v>1</v>
      </c>
      <c r="D8" s="121">
        <v>2</v>
      </c>
      <c r="E8" s="121">
        <v>3</v>
      </c>
      <c r="F8" s="121">
        <v>4</v>
      </c>
    </row>
    <row r="9" spans="1:9" s="119" customFormat="1" ht="27.75" customHeight="1" x14ac:dyDescent="0.35">
      <c r="A9" s="122"/>
      <c r="B9" s="123" t="s">
        <v>136</v>
      </c>
      <c r="C9" s="124">
        <f>C10+C22+C31</f>
        <v>2360000000</v>
      </c>
      <c r="D9" s="124">
        <f>D10+D22+D31</f>
        <v>2345143400</v>
      </c>
      <c r="E9" s="124">
        <f>E10+E22+E31</f>
        <v>14856600</v>
      </c>
      <c r="F9" s="123"/>
      <c r="G9" s="138"/>
      <c r="H9" s="138"/>
      <c r="I9" s="138"/>
    </row>
    <row r="10" spans="1:9" s="119" customFormat="1" ht="38.25" customHeight="1" x14ac:dyDescent="0.35">
      <c r="A10" s="122">
        <v>1</v>
      </c>
      <c r="B10" s="123" t="s">
        <v>39</v>
      </c>
      <c r="C10" s="124">
        <f>C11+C20</f>
        <v>1516000000</v>
      </c>
      <c r="D10" s="124">
        <f t="shared" ref="D10:E10" si="0">D11+D20</f>
        <v>1502000000</v>
      </c>
      <c r="E10" s="124">
        <f t="shared" si="0"/>
        <v>14000000</v>
      </c>
      <c r="F10" s="123"/>
      <c r="G10" s="138"/>
    </row>
    <row r="11" spans="1:9" s="139" customFormat="1" ht="78.75" customHeight="1" x14ac:dyDescent="0.35">
      <c r="A11" s="125" t="s">
        <v>174</v>
      </c>
      <c r="B11" s="127" t="s">
        <v>103</v>
      </c>
      <c r="C11" s="126">
        <f>SUM(C12:C19)</f>
        <v>816000000</v>
      </c>
      <c r="D11" s="126">
        <f>SUM(D12:D19)</f>
        <v>802000000</v>
      </c>
      <c r="E11" s="126">
        <f>SUM(E12:E19)</f>
        <v>14000000</v>
      </c>
      <c r="F11" s="127"/>
    </row>
    <row r="12" spans="1:9" ht="21.75" customHeight="1" x14ac:dyDescent="0.35">
      <c r="A12" s="130" t="s">
        <v>82</v>
      </c>
      <c r="B12" s="133" t="s">
        <v>141</v>
      </c>
      <c r="C12" s="132">
        <f>D12+E12</f>
        <v>121000000</v>
      </c>
      <c r="D12" s="134">
        <f>107000000</f>
        <v>107000000</v>
      </c>
      <c r="E12" s="134">
        <v>14000000</v>
      </c>
      <c r="F12" s="361" t="s">
        <v>190</v>
      </c>
    </row>
    <row r="13" spans="1:9" ht="21.75" customHeight="1" x14ac:dyDescent="0.35">
      <c r="A13" s="130" t="s">
        <v>82</v>
      </c>
      <c r="B13" s="133" t="s">
        <v>142</v>
      </c>
      <c r="C13" s="132">
        <f t="shared" ref="C13:C19" si="1">D13</f>
        <v>238000000</v>
      </c>
      <c r="D13" s="134">
        <v>238000000</v>
      </c>
      <c r="E13" s="134"/>
      <c r="F13" s="362"/>
    </row>
    <row r="14" spans="1:9" ht="21.75" customHeight="1" x14ac:dyDescent="0.35">
      <c r="A14" s="130" t="s">
        <v>82</v>
      </c>
      <c r="B14" s="133" t="s">
        <v>143</v>
      </c>
      <c r="C14" s="132">
        <f t="shared" si="1"/>
        <v>81000000</v>
      </c>
      <c r="D14" s="134">
        <v>81000000</v>
      </c>
      <c r="E14" s="134"/>
      <c r="F14" s="362"/>
    </row>
    <row r="15" spans="1:9" ht="21.75" customHeight="1" x14ac:dyDescent="0.35">
      <c r="A15" s="130" t="s">
        <v>82</v>
      </c>
      <c r="B15" s="133" t="s">
        <v>145</v>
      </c>
      <c r="C15" s="132">
        <f t="shared" si="1"/>
        <v>40000000</v>
      </c>
      <c r="D15" s="134">
        <v>40000000</v>
      </c>
      <c r="E15" s="134"/>
      <c r="F15" s="362"/>
    </row>
    <row r="16" spans="1:9" ht="21.75" customHeight="1" x14ac:dyDescent="0.35">
      <c r="A16" s="130" t="s">
        <v>82</v>
      </c>
      <c r="B16" s="133" t="s">
        <v>146</v>
      </c>
      <c r="C16" s="132">
        <f t="shared" si="1"/>
        <v>204000000</v>
      </c>
      <c r="D16" s="134">
        <v>204000000</v>
      </c>
      <c r="E16" s="134"/>
      <c r="F16" s="362"/>
    </row>
    <row r="17" spans="1:6" ht="21.75" customHeight="1" x14ac:dyDescent="0.35">
      <c r="A17" s="130" t="s">
        <v>82</v>
      </c>
      <c r="B17" s="133" t="s">
        <v>147</v>
      </c>
      <c r="C17" s="132">
        <f t="shared" si="1"/>
        <v>81000000</v>
      </c>
      <c r="D17" s="134">
        <v>81000000</v>
      </c>
      <c r="E17" s="134"/>
      <c r="F17" s="362"/>
    </row>
    <row r="18" spans="1:6" ht="21.75" customHeight="1" x14ac:dyDescent="0.35">
      <c r="A18" s="130" t="s">
        <v>82</v>
      </c>
      <c r="B18" s="133" t="s">
        <v>148</v>
      </c>
      <c r="C18" s="132">
        <f t="shared" si="1"/>
        <v>31000000</v>
      </c>
      <c r="D18" s="134">
        <v>31000000</v>
      </c>
      <c r="E18" s="134"/>
      <c r="F18" s="362"/>
    </row>
    <row r="19" spans="1:6" ht="21.75" customHeight="1" x14ac:dyDescent="0.35">
      <c r="A19" s="130" t="s">
        <v>82</v>
      </c>
      <c r="B19" s="133" t="s">
        <v>149</v>
      </c>
      <c r="C19" s="132">
        <f t="shared" si="1"/>
        <v>20000000</v>
      </c>
      <c r="D19" s="134">
        <v>20000000</v>
      </c>
      <c r="E19" s="134"/>
      <c r="F19" s="363"/>
    </row>
    <row r="20" spans="1:6" s="139" customFormat="1" ht="49.5" customHeight="1" x14ac:dyDescent="0.35">
      <c r="A20" s="125" t="s">
        <v>185</v>
      </c>
      <c r="B20" s="163" t="s">
        <v>41</v>
      </c>
      <c r="C20" s="126">
        <f>C21</f>
        <v>700000000</v>
      </c>
      <c r="D20" s="126">
        <f>D21</f>
        <v>700000000</v>
      </c>
      <c r="E20" s="162"/>
      <c r="F20" s="361" t="s">
        <v>187</v>
      </c>
    </row>
    <row r="21" spans="1:6" ht="27.75" customHeight="1" x14ac:dyDescent="0.35">
      <c r="A21" s="130" t="s">
        <v>82</v>
      </c>
      <c r="B21" s="133" t="s">
        <v>102</v>
      </c>
      <c r="C21" s="132">
        <f>D21</f>
        <v>700000000</v>
      </c>
      <c r="D21" s="134">
        <v>700000000</v>
      </c>
      <c r="E21" s="134"/>
      <c r="F21" s="363"/>
    </row>
    <row r="22" spans="1:6" s="119" customFormat="1" ht="52.5" customHeight="1" x14ac:dyDescent="0.35">
      <c r="A22" s="122">
        <v>2</v>
      </c>
      <c r="B22" s="123" t="s">
        <v>104</v>
      </c>
      <c r="C22" s="124">
        <f>SUM(C23:C30)</f>
        <v>414000000</v>
      </c>
      <c r="D22" s="124">
        <f t="shared" ref="D22:E22" si="2">SUM(D23:D30)</f>
        <v>414000000</v>
      </c>
      <c r="E22" s="124">
        <f t="shared" si="2"/>
        <v>0</v>
      </c>
      <c r="F22" s="177"/>
    </row>
    <row r="23" spans="1:6" s="119" customFormat="1" ht="72" customHeight="1" x14ac:dyDescent="0.35">
      <c r="A23" s="178" t="s">
        <v>82</v>
      </c>
      <c r="B23" s="135" t="s">
        <v>238</v>
      </c>
      <c r="C23" s="134">
        <f>SUM(D23)</f>
        <v>114000000</v>
      </c>
      <c r="D23" s="134">
        <v>114000000</v>
      </c>
      <c r="E23" s="124"/>
      <c r="F23" s="131" t="s">
        <v>240</v>
      </c>
    </row>
    <row r="24" spans="1:6" s="119" customFormat="1" ht="24.75" customHeight="1" x14ac:dyDescent="0.35">
      <c r="A24" s="178" t="s">
        <v>82</v>
      </c>
      <c r="B24" s="135" t="s">
        <v>153</v>
      </c>
      <c r="C24" s="134">
        <f>SUM(D24)</f>
        <v>30000000</v>
      </c>
      <c r="D24" s="134">
        <v>30000000</v>
      </c>
      <c r="E24" s="124"/>
      <c r="F24" s="357" t="s">
        <v>191</v>
      </c>
    </row>
    <row r="25" spans="1:6" s="119" customFormat="1" ht="24.75" customHeight="1" x14ac:dyDescent="0.35">
      <c r="A25" s="178" t="s">
        <v>82</v>
      </c>
      <c r="B25" s="135" t="s">
        <v>156</v>
      </c>
      <c r="C25" s="134">
        <f>SUM(D25)</f>
        <v>30000000</v>
      </c>
      <c r="D25" s="134">
        <v>30000000</v>
      </c>
      <c r="E25" s="124"/>
      <c r="F25" s="357"/>
    </row>
    <row r="26" spans="1:6" s="119" customFormat="1" ht="24.75" customHeight="1" x14ac:dyDescent="0.35">
      <c r="A26" s="178" t="s">
        <v>82</v>
      </c>
      <c r="B26" s="135" t="s">
        <v>157</v>
      </c>
      <c r="C26" s="134">
        <f t="shared" ref="C26:C30" si="3">SUM(D26)</f>
        <v>60000000</v>
      </c>
      <c r="D26" s="134">
        <v>60000000</v>
      </c>
      <c r="E26" s="124"/>
      <c r="F26" s="357"/>
    </row>
    <row r="27" spans="1:6" s="119" customFormat="1" ht="24.75" customHeight="1" x14ac:dyDescent="0.35">
      <c r="A27" s="178" t="s">
        <v>82</v>
      </c>
      <c r="B27" s="135" t="s">
        <v>158</v>
      </c>
      <c r="C27" s="134">
        <f t="shared" si="3"/>
        <v>60000000</v>
      </c>
      <c r="D27" s="134">
        <v>60000000</v>
      </c>
      <c r="E27" s="124"/>
      <c r="F27" s="357"/>
    </row>
    <row r="28" spans="1:6" s="119" customFormat="1" ht="24.75" customHeight="1" x14ac:dyDescent="0.35">
      <c r="A28" s="178" t="s">
        <v>82</v>
      </c>
      <c r="B28" s="135" t="s">
        <v>229</v>
      </c>
      <c r="C28" s="134">
        <f t="shared" si="3"/>
        <v>60000000</v>
      </c>
      <c r="D28" s="134">
        <v>60000000</v>
      </c>
      <c r="E28" s="124"/>
      <c r="F28" s="357"/>
    </row>
    <row r="29" spans="1:6" s="119" customFormat="1" ht="24.75" customHeight="1" x14ac:dyDescent="0.35">
      <c r="A29" s="178" t="s">
        <v>82</v>
      </c>
      <c r="B29" s="135" t="s">
        <v>161</v>
      </c>
      <c r="C29" s="134">
        <f t="shared" si="3"/>
        <v>30000000</v>
      </c>
      <c r="D29" s="134">
        <v>30000000</v>
      </c>
      <c r="E29" s="124"/>
      <c r="F29" s="357"/>
    </row>
    <row r="30" spans="1:6" s="119" customFormat="1" ht="24.75" customHeight="1" x14ac:dyDescent="0.35">
      <c r="A30" s="178" t="s">
        <v>82</v>
      </c>
      <c r="B30" s="135" t="s">
        <v>230</v>
      </c>
      <c r="C30" s="134">
        <f t="shared" si="3"/>
        <v>30000000</v>
      </c>
      <c r="D30" s="134">
        <v>30000000</v>
      </c>
      <c r="E30" s="124"/>
      <c r="F30" s="357"/>
    </row>
    <row r="31" spans="1:6" s="119" customFormat="1" ht="66" customHeight="1" x14ac:dyDescent="0.35">
      <c r="A31" s="122">
        <v>3</v>
      </c>
      <c r="B31" s="123" t="s">
        <v>43</v>
      </c>
      <c r="C31" s="124">
        <f t="shared" ref="C31:E32" si="4">C32</f>
        <v>430000000</v>
      </c>
      <c r="D31" s="124">
        <f t="shared" si="4"/>
        <v>429143400</v>
      </c>
      <c r="E31" s="124">
        <f t="shared" si="4"/>
        <v>856600</v>
      </c>
      <c r="F31" s="123"/>
    </row>
    <row r="32" spans="1:6" ht="99" customHeight="1" x14ac:dyDescent="0.35">
      <c r="A32" s="130" t="s">
        <v>37</v>
      </c>
      <c r="B32" s="131" t="s">
        <v>44</v>
      </c>
      <c r="C32" s="132">
        <f t="shared" si="4"/>
        <v>430000000</v>
      </c>
      <c r="D32" s="132">
        <f t="shared" si="4"/>
        <v>429143400</v>
      </c>
      <c r="E32" s="132">
        <f t="shared" si="4"/>
        <v>856600</v>
      </c>
      <c r="F32" s="131"/>
    </row>
    <row r="33" spans="1:6" ht="52.5" customHeight="1" x14ac:dyDescent="0.35">
      <c r="A33" s="130" t="s">
        <v>82</v>
      </c>
      <c r="B33" s="135" t="s">
        <v>152</v>
      </c>
      <c r="C33" s="132">
        <f>D33+E33</f>
        <v>430000000</v>
      </c>
      <c r="D33" s="134">
        <f>429143400</f>
        <v>429143400</v>
      </c>
      <c r="E33" s="134">
        <f>656600+200000</f>
        <v>856600</v>
      </c>
      <c r="F33" s="131" t="s">
        <v>192</v>
      </c>
    </row>
  </sheetData>
  <mergeCells count="11">
    <mergeCell ref="F24:F30"/>
    <mergeCell ref="F5:F7"/>
    <mergeCell ref="F12:F19"/>
    <mergeCell ref="A2:F2"/>
    <mergeCell ref="A3:F3"/>
    <mergeCell ref="C5:E5"/>
    <mergeCell ref="D6:E6"/>
    <mergeCell ref="A5:A7"/>
    <mergeCell ref="B5:B7"/>
    <mergeCell ref="C6:C7"/>
    <mergeCell ref="F20:F21"/>
  </mergeCells>
  <pageMargins left="0.44" right="0.28000000000000003" top="0.43" bottom="0.46" header="0.3" footer="0.2"/>
  <pageSetup paperSize="9" scale="97" firstPageNumber="27" orientation="landscape" useFirstPageNumber="1" verticalDpi="0" r:id="rId1"/>
  <headerFooter>
    <oddFooter>&amp;C&amp;P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40"/>
  <sheetViews>
    <sheetView view="pageBreakPreview" zoomScale="115" zoomScaleSheetLayoutView="115" workbookViewId="0">
      <selection activeCell="F31" sqref="F31"/>
    </sheetView>
  </sheetViews>
  <sheetFormatPr defaultColWidth="9" defaultRowHeight="14" x14ac:dyDescent="0.35"/>
  <cols>
    <col min="1" max="1" width="6.08203125" style="114" customWidth="1"/>
    <col min="2" max="2" width="37.25" style="115" customWidth="1"/>
    <col min="3" max="3" width="14.58203125" style="115" customWidth="1"/>
    <col min="4" max="4" width="13.75" style="115" customWidth="1"/>
    <col min="5" max="5" width="11.33203125" style="115" customWidth="1"/>
    <col min="6" max="6" width="7.08203125" style="115" customWidth="1"/>
    <col min="7" max="8" width="11.33203125" style="115" bestFit="1" customWidth="1"/>
    <col min="9" max="9" width="5.75" style="115" bestFit="1" customWidth="1"/>
    <col min="10" max="10" width="11.83203125" style="115" customWidth="1"/>
    <col min="11" max="11" width="12.33203125" style="115" customWidth="1"/>
    <col min="12" max="12" width="5.75" style="115" bestFit="1" customWidth="1"/>
    <col min="13" max="13" width="8.58203125" style="115" customWidth="1"/>
    <col min="14" max="14" width="14.5" style="115" customWidth="1"/>
    <col min="15" max="16384" width="9" style="115"/>
  </cols>
  <sheetData>
    <row r="1" spans="1:6" ht="19.5" customHeight="1" x14ac:dyDescent="0.35">
      <c r="E1" s="368" t="s">
        <v>214</v>
      </c>
      <c r="F1" s="368"/>
    </row>
    <row r="2" spans="1:6" ht="56.25" customHeight="1" x14ac:dyDescent="0.35">
      <c r="A2" s="370" t="s">
        <v>236</v>
      </c>
      <c r="B2" s="370"/>
      <c r="C2" s="370"/>
      <c r="D2" s="370"/>
      <c r="E2" s="370"/>
      <c r="F2" s="370"/>
    </row>
    <row r="3" spans="1:6" ht="23.25" customHeight="1" x14ac:dyDescent="0.35">
      <c r="A3" s="371" t="e">
        <f>'Thuyết minh 1'!A3:F3</f>
        <v>#REF!</v>
      </c>
      <c r="B3" s="371"/>
      <c r="C3" s="371"/>
      <c r="D3" s="371"/>
      <c r="E3" s="371"/>
      <c r="F3" s="371"/>
    </row>
    <row r="4" spans="1:6" ht="24" customHeight="1" x14ac:dyDescent="0.35">
      <c r="E4" s="369" t="s">
        <v>24</v>
      </c>
      <c r="F4" s="369"/>
    </row>
    <row r="5" spans="1:6" ht="26.25" customHeight="1" x14ac:dyDescent="0.35">
      <c r="A5" s="358" t="s">
        <v>0</v>
      </c>
      <c r="B5" s="358" t="s">
        <v>235</v>
      </c>
      <c r="C5" s="365" t="s">
        <v>188</v>
      </c>
      <c r="D5" s="366"/>
      <c r="E5" s="366"/>
      <c r="F5" s="358" t="s">
        <v>171</v>
      </c>
    </row>
    <row r="6" spans="1:6" ht="22.5" customHeight="1" x14ac:dyDescent="0.35">
      <c r="A6" s="359"/>
      <c r="B6" s="359"/>
      <c r="C6" s="358" t="s">
        <v>9</v>
      </c>
      <c r="D6" s="365" t="s">
        <v>10</v>
      </c>
      <c r="E6" s="372"/>
      <c r="F6" s="359"/>
    </row>
    <row r="7" spans="1:6" ht="22.5" customHeight="1" x14ac:dyDescent="0.35">
      <c r="A7" s="360"/>
      <c r="B7" s="360"/>
      <c r="C7" s="360"/>
      <c r="D7" s="122" t="s">
        <v>11</v>
      </c>
      <c r="E7" s="122" t="s">
        <v>12</v>
      </c>
      <c r="F7" s="360"/>
    </row>
    <row r="8" spans="1:6" s="143" customFormat="1" ht="21" customHeight="1" x14ac:dyDescent="0.35">
      <c r="A8" s="142" t="s">
        <v>7</v>
      </c>
      <c r="B8" s="142" t="s">
        <v>22</v>
      </c>
      <c r="C8" s="142">
        <v>1</v>
      </c>
      <c r="D8" s="142">
        <v>2</v>
      </c>
      <c r="E8" s="142">
        <v>3</v>
      </c>
      <c r="F8" s="142">
        <v>4</v>
      </c>
    </row>
    <row r="9" spans="1:6" s="119" customFormat="1" ht="27" customHeight="1" x14ac:dyDescent="0.35">
      <c r="A9" s="123"/>
      <c r="B9" s="122" t="s">
        <v>136</v>
      </c>
      <c r="C9" s="124">
        <f>C10+C13+C15+C18+C21+C25+C29+C35+C39</f>
        <v>11570441021</v>
      </c>
      <c r="D9" s="124">
        <f t="shared" ref="D9:E9" si="0">D10+D13+D15+D18+D21+D25+D29+D35+D39</f>
        <v>11457532781</v>
      </c>
      <c r="E9" s="124">
        <f t="shared" si="0"/>
        <v>112908240</v>
      </c>
      <c r="F9" s="123"/>
    </row>
    <row r="10" spans="1:6" s="139" customFormat="1" ht="27" customHeight="1" x14ac:dyDescent="0.35">
      <c r="A10" s="125">
        <v>1</v>
      </c>
      <c r="B10" s="127" t="s">
        <v>108</v>
      </c>
      <c r="C10" s="126">
        <f t="shared" ref="C10:D10" si="1">SUM(C11:C12)</f>
        <v>1500000000</v>
      </c>
      <c r="D10" s="126">
        <f t="shared" si="1"/>
        <v>1500000000</v>
      </c>
      <c r="E10" s="127"/>
      <c r="F10" s="127"/>
    </row>
    <row r="11" spans="1:6" ht="39.75" customHeight="1" x14ac:dyDescent="0.35">
      <c r="A11" s="116" t="s">
        <v>37</v>
      </c>
      <c r="B11" s="128" t="s">
        <v>195</v>
      </c>
      <c r="C11" s="129">
        <f>D11</f>
        <v>1000000000</v>
      </c>
      <c r="D11" s="129">
        <v>1000000000</v>
      </c>
      <c r="E11" s="128"/>
      <c r="F11" s="128"/>
    </row>
    <row r="12" spans="1:6" ht="39.75" customHeight="1" x14ac:dyDescent="0.35">
      <c r="A12" s="116" t="s">
        <v>37</v>
      </c>
      <c r="B12" s="128" t="s">
        <v>196</v>
      </c>
      <c r="C12" s="129">
        <f>D12</f>
        <v>500000000</v>
      </c>
      <c r="D12" s="129">
        <v>500000000</v>
      </c>
      <c r="E12" s="128"/>
      <c r="F12" s="128"/>
    </row>
    <row r="13" spans="1:6" s="139" customFormat="1" ht="27" customHeight="1" x14ac:dyDescent="0.35">
      <c r="A13" s="125">
        <v>2</v>
      </c>
      <c r="B13" s="127" t="s">
        <v>86</v>
      </c>
      <c r="C13" s="126">
        <f t="shared" ref="C13:D13" si="2">C14</f>
        <v>628000000</v>
      </c>
      <c r="D13" s="126">
        <f t="shared" si="2"/>
        <v>628000000</v>
      </c>
      <c r="E13" s="127"/>
      <c r="F13" s="127"/>
    </row>
    <row r="14" spans="1:6" ht="39.75" customHeight="1" x14ac:dyDescent="0.35">
      <c r="A14" s="116" t="s">
        <v>37</v>
      </c>
      <c r="B14" s="128" t="s">
        <v>197</v>
      </c>
      <c r="C14" s="129">
        <f>D14</f>
        <v>628000000</v>
      </c>
      <c r="D14" s="129">
        <v>628000000</v>
      </c>
      <c r="E14" s="128"/>
      <c r="F14" s="128"/>
    </row>
    <row r="15" spans="1:6" s="139" customFormat="1" ht="27" customHeight="1" x14ac:dyDescent="0.35">
      <c r="A15" s="125">
        <v>3</v>
      </c>
      <c r="B15" s="127" t="s">
        <v>88</v>
      </c>
      <c r="C15" s="126">
        <f t="shared" ref="C15:D15" si="3">SUM(C16:C17)</f>
        <v>2176809781</v>
      </c>
      <c r="D15" s="126">
        <f t="shared" si="3"/>
        <v>2176809781</v>
      </c>
      <c r="E15" s="127"/>
      <c r="F15" s="127"/>
    </row>
    <row r="16" spans="1:6" ht="39" customHeight="1" x14ac:dyDescent="0.35">
      <c r="A16" s="116" t="s">
        <v>37</v>
      </c>
      <c r="B16" s="128" t="s">
        <v>198</v>
      </c>
      <c r="C16" s="129">
        <f>D16</f>
        <v>1500000000</v>
      </c>
      <c r="D16" s="129">
        <v>1500000000</v>
      </c>
      <c r="E16" s="128"/>
      <c r="F16" s="128"/>
    </row>
    <row r="17" spans="1:6" ht="39" customHeight="1" x14ac:dyDescent="0.35">
      <c r="A17" s="116" t="s">
        <v>37</v>
      </c>
      <c r="B17" s="128" t="s">
        <v>199</v>
      </c>
      <c r="C17" s="129">
        <f>D17</f>
        <v>676809781</v>
      </c>
      <c r="D17" s="129">
        <v>676809781</v>
      </c>
      <c r="E17" s="128"/>
      <c r="F17" s="128"/>
    </row>
    <row r="18" spans="1:6" s="139" customFormat="1" ht="27" customHeight="1" x14ac:dyDescent="0.35">
      <c r="A18" s="125">
        <v>4</v>
      </c>
      <c r="B18" s="127" t="s">
        <v>89</v>
      </c>
      <c r="C18" s="126">
        <f>C19+C20</f>
        <v>884631240</v>
      </c>
      <c r="D18" s="126">
        <f t="shared" ref="D18:E18" si="4">D19+D20</f>
        <v>813123000</v>
      </c>
      <c r="E18" s="126">
        <f t="shared" si="4"/>
        <v>71508240</v>
      </c>
      <c r="F18" s="127"/>
    </row>
    <row r="19" spans="1:6" ht="39.75" customHeight="1" x14ac:dyDescent="0.35">
      <c r="A19" s="116" t="s">
        <v>37</v>
      </c>
      <c r="B19" s="128" t="s">
        <v>200</v>
      </c>
      <c r="C19" s="129">
        <f>D19</f>
        <v>450000000</v>
      </c>
      <c r="D19" s="129">
        <v>450000000</v>
      </c>
      <c r="E19" s="128"/>
      <c r="F19" s="128"/>
    </row>
    <row r="20" spans="1:6" ht="39.75" customHeight="1" x14ac:dyDescent="0.35">
      <c r="A20" s="116"/>
      <c r="B20" s="128" t="s">
        <v>234</v>
      </c>
      <c r="C20" s="129">
        <f>D20+E20</f>
        <v>434631240</v>
      </c>
      <c r="D20" s="129">
        <v>363123000</v>
      </c>
      <c r="E20" s="129">
        <v>71508240</v>
      </c>
      <c r="F20" s="128"/>
    </row>
    <row r="21" spans="1:6" s="139" customFormat="1" ht="27" customHeight="1" x14ac:dyDescent="0.35">
      <c r="A21" s="125">
        <v>5</v>
      </c>
      <c r="B21" s="127" t="s">
        <v>90</v>
      </c>
      <c r="C21" s="126">
        <f>SUM(C22:C24)</f>
        <v>1320000000</v>
      </c>
      <c r="D21" s="126">
        <f t="shared" ref="D21:E21" si="5">SUM(D22:D24)</f>
        <v>1278600000</v>
      </c>
      <c r="E21" s="126">
        <f t="shared" si="5"/>
        <v>41400000</v>
      </c>
      <c r="F21" s="127"/>
    </row>
    <row r="22" spans="1:6" ht="39.75" customHeight="1" x14ac:dyDescent="0.35">
      <c r="A22" s="116" t="s">
        <v>37</v>
      </c>
      <c r="B22" s="128" t="s">
        <v>201</v>
      </c>
      <c r="C22" s="129">
        <f>D22</f>
        <v>300000000</v>
      </c>
      <c r="D22" s="129">
        <v>300000000</v>
      </c>
      <c r="E22" s="128"/>
      <c r="F22" s="128"/>
    </row>
    <row r="23" spans="1:6" ht="39.75" customHeight="1" x14ac:dyDescent="0.35">
      <c r="A23" s="116" t="s">
        <v>37</v>
      </c>
      <c r="B23" s="128" t="s">
        <v>202</v>
      </c>
      <c r="C23" s="129">
        <f>D23</f>
        <v>300000000</v>
      </c>
      <c r="D23" s="129">
        <v>300000000</v>
      </c>
      <c r="E23" s="128"/>
      <c r="F23" s="128"/>
    </row>
    <row r="24" spans="1:6" ht="39.75" customHeight="1" x14ac:dyDescent="0.35">
      <c r="A24" s="116" t="s">
        <v>37</v>
      </c>
      <c r="B24" s="128" t="s">
        <v>203</v>
      </c>
      <c r="C24" s="129">
        <f>D24+E24</f>
        <v>720000000</v>
      </c>
      <c r="D24" s="129">
        <f>300000000+378600000</f>
        <v>678600000</v>
      </c>
      <c r="E24" s="129">
        <v>41400000</v>
      </c>
      <c r="F24" s="128"/>
    </row>
    <row r="25" spans="1:6" s="139" customFormat="1" ht="27" customHeight="1" x14ac:dyDescent="0.35">
      <c r="A25" s="125">
        <v>6</v>
      </c>
      <c r="B25" s="127" t="s">
        <v>91</v>
      </c>
      <c r="C25" s="126">
        <f t="shared" ref="C25:D25" si="6">SUM(C26:C28)</f>
        <v>871000000</v>
      </c>
      <c r="D25" s="126">
        <f t="shared" si="6"/>
        <v>871000000</v>
      </c>
      <c r="E25" s="127"/>
      <c r="F25" s="127"/>
    </row>
    <row r="26" spans="1:6" ht="38.25" customHeight="1" x14ac:dyDescent="0.35">
      <c r="A26" s="116" t="s">
        <v>37</v>
      </c>
      <c r="B26" s="128" t="s">
        <v>204</v>
      </c>
      <c r="C26" s="129">
        <f>D26</f>
        <v>376000000</v>
      </c>
      <c r="D26" s="129">
        <v>376000000</v>
      </c>
      <c r="E26" s="128"/>
      <c r="F26" s="128"/>
    </row>
    <row r="27" spans="1:6" ht="38.25" customHeight="1" x14ac:dyDescent="0.35">
      <c r="A27" s="116" t="s">
        <v>37</v>
      </c>
      <c r="B27" s="128" t="s">
        <v>203</v>
      </c>
      <c r="C27" s="129">
        <f t="shared" ref="C27:C28" si="7">D27</f>
        <v>250000000</v>
      </c>
      <c r="D27" s="129">
        <v>250000000</v>
      </c>
      <c r="E27" s="128"/>
      <c r="F27" s="128"/>
    </row>
    <row r="28" spans="1:6" ht="38.25" customHeight="1" x14ac:dyDescent="0.35">
      <c r="A28" s="116" t="s">
        <v>37</v>
      </c>
      <c r="B28" s="128" t="s">
        <v>205</v>
      </c>
      <c r="C28" s="129">
        <f t="shared" si="7"/>
        <v>245000000</v>
      </c>
      <c r="D28" s="129">
        <v>245000000</v>
      </c>
      <c r="E28" s="128"/>
      <c r="F28" s="128"/>
    </row>
    <row r="29" spans="1:6" s="139" customFormat="1" ht="27" customHeight="1" x14ac:dyDescent="0.35">
      <c r="A29" s="125">
        <v>7</v>
      </c>
      <c r="B29" s="127" t="s">
        <v>92</v>
      </c>
      <c r="C29" s="126">
        <f t="shared" ref="C29:D29" si="8">SUM(C30:C34)</f>
        <v>2240000000</v>
      </c>
      <c r="D29" s="126">
        <f t="shared" si="8"/>
        <v>2240000000</v>
      </c>
      <c r="E29" s="127"/>
      <c r="F29" s="127"/>
    </row>
    <row r="30" spans="1:6" ht="39.75" customHeight="1" x14ac:dyDescent="0.35">
      <c r="A30" s="116" t="s">
        <v>37</v>
      </c>
      <c r="B30" s="128" t="s">
        <v>206</v>
      </c>
      <c r="C30" s="129">
        <f>D30</f>
        <v>320000000</v>
      </c>
      <c r="D30" s="129">
        <v>320000000</v>
      </c>
      <c r="E30" s="128"/>
      <c r="F30" s="128"/>
    </row>
    <row r="31" spans="1:6" ht="39.75" customHeight="1" x14ac:dyDescent="0.35">
      <c r="A31" s="116" t="s">
        <v>37</v>
      </c>
      <c r="B31" s="128" t="s">
        <v>207</v>
      </c>
      <c r="C31" s="129">
        <f t="shared" ref="C31:C34" si="9">D31</f>
        <v>430000000</v>
      </c>
      <c r="D31" s="129">
        <v>430000000</v>
      </c>
      <c r="E31" s="128"/>
      <c r="F31" s="128"/>
    </row>
    <row r="32" spans="1:6" ht="39.75" customHeight="1" x14ac:dyDescent="0.35">
      <c r="A32" s="116" t="s">
        <v>37</v>
      </c>
      <c r="B32" s="128" t="s">
        <v>208</v>
      </c>
      <c r="C32" s="129">
        <f t="shared" si="9"/>
        <v>420000000</v>
      </c>
      <c r="D32" s="129">
        <v>420000000</v>
      </c>
      <c r="E32" s="128"/>
      <c r="F32" s="128"/>
    </row>
    <row r="33" spans="1:6" ht="39.75" customHeight="1" x14ac:dyDescent="0.35">
      <c r="A33" s="116" t="s">
        <v>37</v>
      </c>
      <c r="B33" s="128" t="s">
        <v>209</v>
      </c>
      <c r="C33" s="129">
        <f t="shared" si="9"/>
        <v>420000000</v>
      </c>
      <c r="D33" s="129">
        <v>420000000</v>
      </c>
      <c r="E33" s="128"/>
      <c r="F33" s="128"/>
    </row>
    <row r="34" spans="1:6" ht="39.75" customHeight="1" x14ac:dyDescent="0.35">
      <c r="A34" s="116" t="s">
        <v>37</v>
      </c>
      <c r="B34" s="128" t="s">
        <v>210</v>
      </c>
      <c r="C34" s="129">
        <f t="shared" si="9"/>
        <v>650000000</v>
      </c>
      <c r="D34" s="129">
        <v>650000000</v>
      </c>
      <c r="E34" s="128"/>
      <c r="F34" s="128"/>
    </row>
    <row r="35" spans="1:6" s="139" customFormat="1" ht="27" customHeight="1" x14ac:dyDescent="0.35">
      <c r="A35" s="125">
        <v>8</v>
      </c>
      <c r="B35" s="127" t="s">
        <v>94</v>
      </c>
      <c r="C35" s="126">
        <f t="shared" ref="C35:D35" si="10">SUM(C36:C38)</f>
        <v>1250000000</v>
      </c>
      <c r="D35" s="126">
        <f t="shared" si="10"/>
        <v>1250000000</v>
      </c>
      <c r="E35" s="127"/>
      <c r="F35" s="127"/>
    </row>
    <row r="36" spans="1:6" ht="41.25" customHeight="1" x14ac:dyDescent="0.35">
      <c r="A36" s="116" t="s">
        <v>37</v>
      </c>
      <c r="B36" s="128" t="s">
        <v>211</v>
      </c>
      <c r="C36" s="129">
        <f>D36</f>
        <v>700000000</v>
      </c>
      <c r="D36" s="129">
        <v>700000000</v>
      </c>
      <c r="E36" s="128"/>
      <c r="F36" s="128"/>
    </row>
    <row r="37" spans="1:6" ht="41.25" customHeight="1" x14ac:dyDescent="0.35">
      <c r="A37" s="116" t="s">
        <v>37</v>
      </c>
      <c r="B37" s="128" t="s">
        <v>212</v>
      </c>
      <c r="C37" s="129">
        <f t="shared" ref="C37:C38" si="11">D37</f>
        <v>400000000</v>
      </c>
      <c r="D37" s="129">
        <v>400000000</v>
      </c>
      <c r="E37" s="128"/>
      <c r="F37" s="128"/>
    </row>
    <row r="38" spans="1:6" ht="41.25" customHeight="1" x14ac:dyDescent="0.35">
      <c r="A38" s="116" t="s">
        <v>37</v>
      </c>
      <c r="B38" s="128" t="s">
        <v>213</v>
      </c>
      <c r="C38" s="129">
        <f t="shared" si="11"/>
        <v>150000000</v>
      </c>
      <c r="D38" s="129">
        <v>150000000</v>
      </c>
      <c r="E38" s="128"/>
      <c r="F38" s="128"/>
    </row>
    <row r="39" spans="1:6" s="139" customFormat="1" ht="27" customHeight="1" x14ac:dyDescent="0.35">
      <c r="A39" s="125">
        <v>9</v>
      </c>
      <c r="B39" s="127" t="s">
        <v>93</v>
      </c>
      <c r="C39" s="126">
        <f t="shared" ref="C39:D39" si="12">C40</f>
        <v>700000000</v>
      </c>
      <c r="D39" s="126">
        <f t="shared" si="12"/>
        <v>700000000</v>
      </c>
      <c r="E39" s="127"/>
      <c r="F39" s="127"/>
    </row>
    <row r="40" spans="1:6" ht="43.5" customHeight="1" x14ac:dyDescent="0.35">
      <c r="A40" s="116" t="s">
        <v>37</v>
      </c>
      <c r="B40" s="128" t="s">
        <v>241</v>
      </c>
      <c r="C40" s="129">
        <f>D40</f>
        <v>700000000</v>
      </c>
      <c r="D40" s="129">
        <v>700000000</v>
      </c>
      <c r="E40" s="128"/>
      <c r="F40" s="128"/>
    </row>
  </sheetData>
  <mergeCells count="10">
    <mergeCell ref="E1:F1"/>
    <mergeCell ref="E4:F4"/>
    <mergeCell ref="A2:F2"/>
    <mergeCell ref="A3:F3"/>
    <mergeCell ref="A5:A7"/>
    <mergeCell ref="B5:B7"/>
    <mergeCell ref="C5:E5"/>
    <mergeCell ref="F5:F7"/>
    <mergeCell ref="C6:C7"/>
    <mergeCell ref="D6:E6"/>
  </mergeCells>
  <pageMargins left="0.35" right="0.21" top="0.49" bottom="0.36" header="0.3" footer="0.3"/>
  <pageSetup paperSize="9" firstPageNumber="30" orientation="portrait" useFirstPageNumber="1" verticalDpi="0" r:id="rId1"/>
  <headerFoot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Trang tính</vt:lpstr>
      </vt:variant>
      <vt:variant>
        <vt:i4>11</vt:i4>
      </vt:variant>
      <vt:variant>
        <vt:lpstr>Phạm vi Có tên</vt:lpstr>
      </vt:variant>
      <vt:variant>
        <vt:i4>9</vt:i4>
      </vt:variant>
    </vt:vector>
  </HeadingPairs>
  <TitlesOfParts>
    <vt:vector size="20" baseType="lpstr">
      <vt:lpstr>PL1</vt:lpstr>
      <vt:lpstr>Biểu đc DA cũ</vt:lpstr>
      <vt:lpstr>Biểu ĐC DA theo PA thu hồi</vt:lpstr>
      <vt:lpstr>Đc chủ ĐT PA thu hồi PA1</vt:lpstr>
      <vt:lpstr>ĐC SN sang ĐT PA 1</vt:lpstr>
      <vt:lpstr>Biểu điều chỉnh DA</vt:lpstr>
      <vt:lpstr>ĐC SN-ĐT PA2</vt:lpstr>
      <vt:lpstr>Thuyết minh 1</vt:lpstr>
      <vt:lpstr>Thuyết minh 2</vt:lpstr>
      <vt:lpstr>Thuyết minh 3</vt:lpstr>
      <vt:lpstr>B3 NTM</vt:lpstr>
      <vt:lpstr>'Biểu đc DA cũ'!Print_Titles</vt:lpstr>
      <vt:lpstr>'Biểu điều chỉnh DA'!Print_Titles</vt:lpstr>
      <vt:lpstr>'Đc chủ ĐT PA thu hồi PA1'!Print_Titles</vt:lpstr>
      <vt:lpstr>'ĐC SN-ĐT PA2'!Print_Titles</vt:lpstr>
      <vt:lpstr>'Thuyết minh 1'!Print_Titles</vt:lpstr>
      <vt:lpstr>'Thuyết minh 2'!Print_Titles</vt:lpstr>
      <vt:lpstr>'Thuyết minh 3'!Print_Titles</vt:lpstr>
      <vt:lpstr>'Biểu điều chỉnh DA'!Vùng_In</vt:lpstr>
      <vt:lpstr>'Thuyết minh 3'!Vùng_In</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Bích Ngọc</dc:creator>
  <cp:lastModifiedBy>THUONG</cp:lastModifiedBy>
  <cp:lastPrinted>2026-06-01T01:42:35Z</cp:lastPrinted>
  <dcterms:created xsi:type="dcterms:W3CDTF">2024-03-06T07:49:15Z</dcterms:created>
  <dcterms:modified xsi:type="dcterms:W3CDTF">2026-06-02T06:55:52Z</dcterms:modified>
</cp:coreProperties>
</file>